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90" windowWidth="19155" windowHeight="12330" tabRatio="477"/>
  </bookViews>
  <sheets>
    <sheet name="PB_Charges_Summary" sheetId="7" r:id="rId1"/>
    <sheet name="PB_Charges_Calculation" sheetId="1" r:id="rId2"/>
    <sheet name="Agency_SecretaryList" sheetId="4" state="hidden" r:id="rId3"/>
    <sheet name="BudgetBillItems" sheetId="5" state="hidden" r:id="rId4"/>
  </sheets>
  <definedNames>
    <definedName name="_xlnm._FilterDatabase" localSheetId="1" hidden="1">PB_Charges_Calculation!$A$4:$AC$189</definedName>
    <definedName name="_xlnm._FilterDatabase" localSheetId="0" hidden="1">PB_Charges_Summary!$A$3:$K$187</definedName>
    <definedName name="List_Agencies">Agency_SecretaryList!$A$4:$H$299</definedName>
    <definedName name="List_RespAgencies">Agency_SecretaryList!$C$4:$D$299</definedName>
    <definedName name="List_SecAreas">Agency_SecretaryList!$F$4:$H$299</definedName>
    <definedName name="_xlnm.Print_Titles" localSheetId="1">PB_Charges_Calculation!$A:$G,PB_Charges_Calculation!$1:$4</definedName>
    <definedName name="_xlnm.Print_Titles" localSheetId="0">PB_Charges_Summary!$1:$3</definedName>
  </definedNames>
  <calcPr calcId="145621"/>
</workbook>
</file>

<file path=xl/calcChain.xml><?xml version="1.0" encoding="utf-8"?>
<calcChain xmlns="http://schemas.openxmlformats.org/spreadsheetml/2006/main">
  <c r="J139" i="7" l="1"/>
  <c r="I139" i="7"/>
  <c r="J138" i="7"/>
  <c r="I138" i="7"/>
  <c r="J137" i="7"/>
  <c r="I137" i="7"/>
  <c r="J136" i="7"/>
  <c r="I136" i="7"/>
  <c r="J83" i="7"/>
  <c r="I83" i="7"/>
  <c r="H187" i="7"/>
  <c r="G187" i="7"/>
  <c r="D187" i="7"/>
  <c r="C187" i="7"/>
  <c r="E187" i="7" s="1"/>
  <c r="B187" i="7"/>
  <c r="A187" i="7"/>
  <c r="H186" i="7"/>
  <c r="G186" i="7"/>
  <c r="D186" i="7"/>
  <c r="C186" i="7"/>
  <c r="E186" i="7" s="1"/>
  <c r="B186" i="7"/>
  <c r="A186" i="7"/>
  <c r="H185" i="7"/>
  <c r="G185" i="7"/>
  <c r="D185" i="7"/>
  <c r="C185" i="7"/>
  <c r="E185" i="7" s="1"/>
  <c r="B185" i="7"/>
  <c r="A185" i="7"/>
  <c r="H184" i="7"/>
  <c r="G184" i="7"/>
  <c r="D184" i="7"/>
  <c r="C184" i="7"/>
  <c r="E184" i="7" s="1"/>
  <c r="B184" i="7"/>
  <c r="A184" i="7"/>
  <c r="H183" i="7"/>
  <c r="G183" i="7"/>
  <c r="D183" i="7"/>
  <c r="C183" i="7"/>
  <c r="E183" i="7" s="1"/>
  <c r="B183" i="7"/>
  <c r="A183" i="7"/>
  <c r="H182" i="7"/>
  <c r="G182" i="7"/>
  <c r="D182" i="7"/>
  <c r="C182" i="7"/>
  <c r="E182" i="7" s="1"/>
  <c r="B182" i="7"/>
  <c r="A182" i="7"/>
  <c r="H181" i="7"/>
  <c r="G181" i="7"/>
  <c r="D181" i="7"/>
  <c r="C181" i="7"/>
  <c r="E181" i="7" s="1"/>
  <c r="B181" i="7"/>
  <c r="A181" i="7"/>
  <c r="H180" i="7"/>
  <c r="G180" i="7"/>
  <c r="D180" i="7"/>
  <c r="C180" i="7"/>
  <c r="E180" i="7" s="1"/>
  <c r="B180" i="7"/>
  <c r="A180" i="7"/>
  <c r="H179" i="7"/>
  <c r="G179" i="7"/>
  <c r="D179" i="7"/>
  <c r="C179" i="7"/>
  <c r="E179" i="7" s="1"/>
  <c r="B179" i="7"/>
  <c r="A179" i="7"/>
  <c r="H178" i="7"/>
  <c r="G178" i="7"/>
  <c r="D178" i="7"/>
  <c r="C178" i="7"/>
  <c r="E178" i="7" s="1"/>
  <c r="B178" i="7"/>
  <c r="A178" i="7"/>
  <c r="H177" i="7"/>
  <c r="G177" i="7"/>
  <c r="D177" i="7"/>
  <c r="C177" i="7"/>
  <c r="E177" i="7" s="1"/>
  <c r="B177" i="7"/>
  <c r="A177" i="7"/>
  <c r="H176" i="7"/>
  <c r="G176" i="7"/>
  <c r="D176" i="7"/>
  <c r="C176" i="7"/>
  <c r="E176" i="7" s="1"/>
  <c r="B176" i="7"/>
  <c r="A176" i="7"/>
  <c r="H175" i="7"/>
  <c r="G175" i="7"/>
  <c r="D175" i="7"/>
  <c r="C175" i="7"/>
  <c r="E175" i="7" s="1"/>
  <c r="B175" i="7"/>
  <c r="A175" i="7"/>
  <c r="H174" i="7"/>
  <c r="G174" i="7"/>
  <c r="D174" i="7"/>
  <c r="C174" i="7"/>
  <c r="E174" i="7" s="1"/>
  <c r="B174" i="7"/>
  <c r="A174" i="7"/>
  <c r="H173" i="7"/>
  <c r="G173" i="7"/>
  <c r="D173" i="7"/>
  <c r="C173" i="7"/>
  <c r="E173" i="7" s="1"/>
  <c r="B173" i="7"/>
  <c r="A173" i="7"/>
  <c r="H172" i="7"/>
  <c r="G172" i="7"/>
  <c r="D172" i="7"/>
  <c r="C172" i="7"/>
  <c r="E172" i="7" s="1"/>
  <c r="B172" i="7"/>
  <c r="A172" i="7"/>
  <c r="H171" i="7"/>
  <c r="G171" i="7"/>
  <c r="D171" i="7"/>
  <c r="C171" i="7"/>
  <c r="E171" i="7" s="1"/>
  <c r="B171" i="7"/>
  <c r="A171" i="7"/>
  <c r="H170" i="7"/>
  <c r="G170" i="7"/>
  <c r="D170" i="7"/>
  <c r="C170" i="7"/>
  <c r="E170" i="7" s="1"/>
  <c r="B170" i="7"/>
  <c r="A170" i="7"/>
  <c r="H169" i="7"/>
  <c r="G169" i="7"/>
  <c r="D169" i="7"/>
  <c r="C169" i="7"/>
  <c r="E169" i="7" s="1"/>
  <c r="B169" i="7"/>
  <c r="A169" i="7"/>
  <c r="H168" i="7"/>
  <c r="G168" i="7"/>
  <c r="D168" i="7"/>
  <c r="C168" i="7"/>
  <c r="E168" i="7" s="1"/>
  <c r="B168" i="7"/>
  <c r="A168" i="7"/>
  <c r="H167" i="7"/>
  <c r="G167" i="7"/>
  <c r="D167" i="7"/>
  <c r="C167" i="7"/>
  <c r="E167" i="7" s="1"/>
  <c r="B167" i="7"/>
  <c r="A167" i="7"/>
  <c r="H166" i="7"/>
  <c r="G166" i="7"/>
  <c r="D166" i="7"/>
  <c r="C166" i="7"/>
  <c r="E166" i="7" s="1"/>
  <c r="B166" i="7"/>
  <c r="A166" i="7"/>
  <c r="H165" i="7"/>
  <c r="G165" i="7"/>
  <c r="D165" i="7"/>
  <c r="C165" i="7"/>
  <c r="E165" i="7" s="1"/>
  <c r="B165" i="7"/>
  <c r="A165" i="7"/>
  <c r="H164" i="7"/>
  <c r="G164" i="7"/>
  <c r="D164" i="7"/>
  <c r="C164" i="7"/>
  <c r="E164" i="7" s="1"/>
  <c r="B164" i="7"/>
  <c r="A164" i="7"/>
  <c r="H163" i="7"/>
  <c r="G163" i="7"/>
  <c r="D163" i="7"/>
  <c r="C163" i="7"/>
  <c r="E163" i="7" s="1"/>
  <c r="B163" i="7"/>
  <c r="A163" i="7"/>
  <c r="H162" i="7"/>
  <c r="G162" i="7"/>
  <c r="D162" i="7"/>
  <c r="C162" i="7"/>
  <c r="E162" i="7" s="1"/>
  <c r="B162" i="7"/>
  <c r="A162" i="7"/>
  <c r="H161" i="7"/>
  <c r="G161" i="7"/>
  <c r="D161" i="7"/>
  <c r="C161" i="7"/>
  <c r="E161" i="7" s="1"/>
  <c r="B161" i="7"/>
  <c r="A161" i="7"/>
  <c r="H160" i="7"/>
  <c r="G160" i="7"/>
  <c r="D160" i="7"/>
  <c r="C160" i="7"/>
  <c r="E160" i="7" s="1"/>
  <c r="B160" i="7"/>
  <c r="A160" i="7"/>
  <c r="H159" i="7"/>
  <c r="G159" i="7"/>
  <c r="D159" i="7"/>
  <c r="C159" i="7"/>
  <c r="E159" i="7" s="1"/>
  <c r="B159" i="7"/>
  <c r="A159" i="7"/>
  <c r="H158" i="7"/>
  <c r="G158" i="7"/>
  <c r="D158" i="7"/>
  <c r="C158" i="7"/>
  <c r="E158" i="7" s="1"/>
  <c r="B158" i="7"/>
  <c r="A158" i="7"/>
  <c r="H157" i="7"/>
  <c r="G157" i="7"/>
  <c r="D157" i="7"/>
  <c r="C157" i="7"/>
  <c r="E157" i="7" s="1"/>
  <c r="B157" i="7"/>
  <c r="A157" i="7"/>
  <c r="H156" i="7"/>
  <c r="G156" i="7"/>
  <c r="D156" i="7"/>
  <c r="C156" i="7"/>
  <c r="E156" i="7" s="1"/>
  <c r="B156" i="7"/>
  <c r="A156" i="7"/>
  <c r="H155" i="7"/>
  <c r="G155" i="7"/>
  <c r="D155" i="7"/>
  <c r="C155" i="7"/>
  <c r="E155" i="7" s="1"/>
  <c r="B155" i="7"/>
  <c r="A155" i="7"/>
  <c r="H154" i="7"/>
  <c r="G154" i="7"/>
  <c r="D154" i="7"/>
  <c r="C154" i="7"/>
  <c r="E154" i="7" s="1"/>
  <c r="B154" i="7"/>
  <c r="A154" i="7"/>
  <c r="H153" i="7"/>
  <c r="G153" i="7"/>
  <c r="D153" i="7"/>
  <c r="C153" i="7"/>
  <c r="E153" i="7" s="1"/>
  <c r="B153" i="7"/>
  <c r="A153" i="7"/>
  <c r="H152" i="7"/>
  <c r="G152" i="7"/>
  <c r="D152" i="7"/>
  <c r="C152" i="7"/>
  <c r="E152" i="7" s="1"/>
  <c r="B152" i="7"/>
  <c r="A152" i="7"/>
  <c r="H151" i="7"/>
  <c r="G151" i="7"/>
  <c r="D151" i="7"/>
  <c r="C151" i="7"/>
  <c r="E151" i="7" s="1"/>
  <c r="B151" i="7"/>
  <c r="A151" i="7"/>
  <c r="H150" i="7"/>
  <c r="G150" i="7"/>
  <c r="D150" i="7"/>
  <c r="C150" i="7"/>
  <c r="E150" i="7" s="1"/>
  <c r="B150" i="7"/>
  <c r="A150" i="7"/>
  <c r="H149" i="7"/>
  <c r="G149" i="7"/>
  <c r="D149" i="7"/>
  <c r="C149" i="7"/>
  <c r="E149" i="7" s="1"/>
  <c r="B149" i="7"/>
  <c r="A149" i="7"/>
  <c r="H148" i="7"/>
  <c r="G148" i="7"/>
  <c r="D148" i="7"/>
  <c r="C148" i="7"/>
  <c r="E148" i="7" s="1"/>
  <c r="B148" i="7"/>
  <c r="A148" i="7"/>
  <c r="H147" i="7"/>
  <c r="G147" i="7"/>
  <c r="D147" i="7"/>
  <c r="C147" i="7"/>
  <c r="E147" i="7" s="1"/>
  <c r="B147" i="7"/>
  <c r="A147" i="7"/>
  <c r="H146" i="7"/>
  <c r="G146" i="7"/>
  <c r="D146" i="7"/>
  <c r="C146" i="7"/>
  <c r="E146" i="7" s="1"/>
  <c r="B146" i="7"/>
  <c r="A146" i="7"/>
  <c r="H145" i="7"/>
  <c r="G145" i="7"/>
  <c r="D145" i="7"/>
  <c r="C145" i="7"/>
  <c r="E145" i="7" s="1"/>
  <c r="B145" i="7"/>
  <c r="A145" i="7"/>
  <c r="H144" i="7"/>
  <c r="G144" i="7"/>
  <c r="D144" i="7"/>
  <c r="C144" i="7"/>
  <c r="E144" i="7" s="1"/>
  <c r="B144" i="7"/>
  <c r="A144" i="7"/>
  <c r="H143" i="7"/>
  <c r="G143" i="7"/>
  <c r="D143" i="7"/>
  <c r="C143" i="7"/>
  <c r="E143" i="7" s="1"/>
  <c r="B143" i="7"/>
  <c r="A143" i="7"/>
  <c r="H142" i="7"/>
  <c r="G142" i="7"/>
  <c r="D142" i="7"/>
  <c r="C142" i="7"/>
  <c r="E142" i="7" s="1"/>
  <c r="B142" i="7"/>
  <c r="A142" i="7"/>
  <c r="H141" i="7"/>
  <c r="G141" i="7"/>
  <c r="D141" i="7"/>
  <c r="C141" i="7"/>
  <c r="E141" i="7" s="1"/>
  <c r="B141" i="7"/>
  <c r="A141" i="7"/>
  <c r="H140" i="7"/>
  <c r="G140" i="7"/>
  <c r="D140" i="7"/>
  <c r="C140" i="7"/>
  <c r="E140" i="7" s="1"/>
  <c r="B140" i="7"/>
  <c r="A140" i="7"/>
  <c r="H139" i="7"/>
  <c r="G139" i="7"/>
  <c r="D139" i="7"/>
  <c r="C139" i="7"/>
  <c r="E139" i="7" s="1"/>
  <c r="B139" i="7"/>
  <c r="A139" i="7"/>
  <c r="H138" i="7"/>
  <c r="G138" i="7"/>
  <c r="D138" i="7"/>
  <c r="C138" i="7"/>
  <c r="E138" i="7" s="1"/>
  <c r="B138" i="7"/>
  <c r="A138" i="7"/>
  <c r="H137" i="7"/>
  <c r="G137" i="7"/>
  <c r="D137" i="7"/>
  <c r="C137" i="7"/>
  <c r="E137" i="7" s="1"/>
  <c r="B137" i="7"/>
  <c r="A137" i="7"/>
  <c r="H136" i="7"/>
  <c r="G136" i="7"/>
  <c r="D136" i="7"/>
  <c r="C136" i="7"/>
  <c r="E136" i="7" s="1"/>
  <c r="B136" i="7"/>
  <c r="A136" i="7"/>
  <c r="H135" i="7"/>
  <c r="G135" i="7"/>
  <c r="D135" i="7"/>
  <c r="C135" i="7"/>
  <c r="E135" i="7" s="1"/>
  <c r="B135" i="7"/>
  <c r="A135" i="7"/>
  <c r="H134" i="7"/>
  <c r="G134" i="7"/>
  <c r="D134" i="7"/>
  <c r="C134" i="7"/>
  <c r="E134" i="7" s="1"/>
  <c r="B134" i="7"/>
  <c r="A134" i="7"/>
  <c r="H133" i="7"/>
  <c r="G133" i="7"/>
  <c r="D133" i="7"/>
  <c r="C133" i="7"/>
  <c r="E133" i="7" s="1"/>
  <c r="B133" i="7"/>
  <c r="A133" i="7"/>
  <c r="H132" i="7"/>
  <c r="G132" i="7"/>
  <c r="D132" i="7"/>
  <c r="C132" i="7"/>
  <c r="E132" i="7" s="1"/>
  <c r="B132" i="7"/>
  <c r="A132" i="7"/>
  <c r="H131" i="7"/>
  <c r="G131" i="7"/>
  <c r="D131" i="7"/>
  <c r="C131" i="7"/>
  <c r="E131" i="7" s="1"/>
  <c r="B131" i="7"/>
  <c r="A131" i="7"/>
  <c r="H130" i="7"/>
  <c r="G130" i="7"/>
  <c r="D130" i="7"/>
  <c r="C130" i="7"/>
  <c r="E130" i="7" s="1"/>
  <c r="B130" i="7"/>
  <c r="A130" i="7"/>
  <c r="H129" i="7"/>
  <c r="G129" i="7"/>
  <c r="D129" i="7"/>
  <c r="C129" i="7"/>
  <c r="E129" i="7" s="1"/>
  <c r="B129" i="7"/>
  <c r="A129" i="7"/>
  <c r="H128" i="7"/>
  <c r="G128" i="7"/>
  <c r="D128" i="7"/>
  <c r="C128" i="7"/>
  <c r="E128" i="7" s="1"/>
  <c r="B128" i="7"/>
  <c r="A128" i="7"/>
  <c r="H127" i="7"/>
  <c r="G127" i="7"/>
  <c r="D127" i="7"/>
  <c r="C127" i="7"/>
  <c r="E127" i="7" s="1"/>
  <c r="B127" i="7"/>
  <c r="A127" i="7"/>
  <c r="H126" i="7"/>
  <c r="G126" i="7"/>
  <c r="D126" i="7"/>
  <c r="C126" i="7"/>
  <c r="E126" i="7" s="1"/>
  <c r="B126" i="7"/>
  <c r="A126" i="7"/>
  <c r="H125" i="7"/>
  <c r="G125" i="7"/>
  <c r="D125" i="7"/>
  <c r="C125" i="7"/>
  <c r="E125" i="7" s="1"/>
  <c r="B125" i="7"/>
  <c r="A125" i="7"/>
  <c r="H124" i="7"/>
  <c r="G124" i="7"/>
  <c r="D124" i="7"/>
  <c r="C124" i="7"/>
  <c r="E124" i="7" s="1"/>
  <c r="B124" i="7"/>
  <c r="A124" i="7"/>
  <c r="H123" i="7"/>
  <c r="G123" i="7"/>
  <c r="D123" i="7"/>
  <c r="C123" i="7"/>
  <c r="E123" i="7" s="1"/>
  <c r="B123" i="7"/>
  <c r="A123" i="7"/>
  <c r="H122" i="7"/>
  <c r="G122" i="7"/>
  <c r="D122" i="7"/>
  <c r="C122" i="7"/>
  <c r="E122" i="7" s="1"/>
  <c r="B122" i="7"/>
  <c r="A122" i="7"/>
  <c r="H121" i="7"/>
  <c r="G121" i="7"/>
  <c r="D121" i="7"/>
  <c r="C121" i="7"/>
  <c r="E121" i="7" s="1"/>
  <c r="B121" i="7"/>
  <c r="A121" i="7"/>
  <c r="H120" i="7"/>
  <c r="G120" i="7"/>
  <c r="D120" i="7"/>
  <c r="C120" i="7"/>
  <c r="E120" i="7" s="1"/>
  <c r="B120" i="7"/>
  <c r="A120" i="7"/>
  <c r="H119" i="7"/>
  <c r="G119" i="7"/>
  <c r="D119" i="7"/>
  <c r="C119" i="7"/>
  <c r="E119" i="7" s="1"/>
  <c r="B119" i="7"/>
  <c r="A119" i="7"/>
  <c r="H118" i="7"/>
  <c r="G118" i="7"/>
  <c r="D118" i="7"/>
  <c r="C118" i="7"/>
  <c r="E118" i="7" s="1"/>
  <c r="B118" i="7"/>
  <c r="A118" i="7"/>
  <c r="H117" i="7"/>
  <c r="G117" i="7"/>
  <c r="D117" i="7"/>
  <c r="C117" i="7"/>
  <c r="E117" i="7" s="1"/>
  <c r="B117" i="7"/>
  <c r="A117" i="7"/>
  <c r="H116" i="7"/>
  <c r="G116" i="7"/>
  <c r="D116" i="7"/>
  <c r="C116" i="7"/>
  <c r="E116" i="7" s="1"/>
  <c r="B116" i="7"/>
  <c r="A116" i="7"/>
  <c r="H115" i="7"/>
  <c r="G115" i="7"/>
  <c r="D115" i="7"/>
  <c r="C115" i="7"/>
  <c r="E115" i="7" s="1"/>
  <c r="B115" i="7"/>
  <c r="A115" i="7"/>
  <c r="H114" i="7"/>
  <c r="G114" i="7"/>
  <c r="D114" i="7"/>
  <c r="C114" i="7"/>
  <c r="E114" i="7" s="1"/>
  <c r="B114" i="7"/>
  <c r="A114" i="7"/>
  <c r="H113" i="7"/>
  <c r="G113" i="7"/>
  <c r="D113" i="7"/>
  <c r="C113" i="7"/>
  <c r="E113" i="7" s="1"/>
  <c r="B113" i="7"/>
  <c r="A113" i="7"/>
  <c r="H112" i="7"/>
  <c r="G112" i="7"/>
  <c r="D112" i="7"/>
  <c r="C112" i="7"/>
  <c r="E112" i="7" s="1"/>
  <c r="B112" i="7"/>
  <c r="A112" i="7"/>
  <c r="H111" i="7"/>
  <c r="G111" i="7"/>
  <c r="D111" i="7"/>
  <c r="C111" i="7"/>
  <c r="E111" i="7" s="1"/>
  <c r="B111" i="7"/>
  <c r="A111" i="7"/>
  <c r="H110" i="7"/>
  <c r="G110" i="7"/>
  <c r="D110" i="7"/>
  <c r="C110" i="7"/>
  <c r="E110" i="7" s="1"/>
  <c r="B110" i="7"/>
  <c r="A110" i="7"/>
  <c r="H109" i="7"/>
  <c r="G109" i="7"/>
  <c r="D109" i="7"/>
  <c r="C109" i="7"/>
  <c r="E109" i="7" s="1"/>
  <c r="B109" i="7"/>
  <c r="A109" i="7"/>
  <c r="H108" i="7"/>
  <c r="G108" i="7"/>
  <c r="D108" i="7"/>
  <c r="C108" i="7"/>
  <c r="E108" i="7" s="1"/>
  <c r="B108" i="7"/>
  <c r="A108" i="7"/>
  <c r="H107" i="7"/>
  <c r="G107" i="7"/>
  <c r="D107" i="7"/>
  <c r="C107" i="7"/>
  <c r="E107" i="7" s="1"/>
  <c r="B107" i="7"/>
  <c r="A107" i="7"/>
  <c r="H106" i="7"/>
  <c r="G106" i="7"/>
  <c r="D106" i="7"/>
  <c r="C106" i="7"/>
  <c r="E106" i="7" s="1"/>
  <c r="B106" i="7"/>
  <c r="A106" i="7"/>
  <c r="H105" i="7"/>
  <c r="G105" i="7"/>
  <c r="D105" i="7"/>
  <c r="C105" i="7"/>
  <c r="E105" i="7" s="1"/>
  <c r="B105" i="7"/>
  <c r="A105" i="7"/>
  <c r="H104" i="7"/>
  <c r="G104" i="7"/>
  <c r="D104" i="7"/>
  <c r="C104" i="7"/>
  <c r="E104" i="7" s="1"/>
  <c r="B104" i="7"/>
  <c r="A104" i="7"/>
  <c r="H103" i="7"/>
  <c r="G103" i="7"/>
  <c r="D103" i="7"/>
  <c r="C103" i="7"/>
  <c r="E103" i="7" s="1"/>
  <c r="B103" i="7"/>
  <c r="A103" i="7"/>
  <c r="H102" i="7"/>
  <c r="G102" i="7"/>
  <c r="D102" i="7"/>
  <c r="C102" i="7"/>
  <c r="E102" i="7" s="1"/>
  <c r="B102" i="7"/>
  <c r="A102" i="7"/>
  <c r="H101" i="7"/>
  <c r="G101" i="7"/>
  <c r="D101" i="7"/>
  <c r="C101" i="7"/>
  <c r="E101" i="7" s="1"/>
  <c r="B101" i="7"/>
  <c r="A101" i="7"/>
  <c r="H100" i="7"/>
  <c r="G100" i="7"/>
  <c r="D100" i="7"/>
  <c r="C100" i="7"/>
  <c r="E100" i="7" s="1"/>
  <c r="B100" i="7"/>
  <c r="A100" i="7"/>
  <c r="H99" i="7"/>
  <c r="G99" i="7"/>
  <c r="D99" i="7"/>
  <c r="C99" i="7"/>
  <c r="E99" i="7" s="1"/>
  <c r="B99" i="7"/>
  <c r="A99" i="7"/>
  <c r="H98" i="7"/>
  <c r="G98" i="7"/>
  <c r="D98" i="7"/>
  <c r="C98" i="7"/>
  <c r="E98" i="7" s="1"/>
  <c r="B98" i="7"/>
  <c r="A98" i="7"/>
  <c r="H97" i="7"/>
  <c r="G97" i="7"/>
  <c r="D97" i="7"/>
  <c r="C97" i="7"/>
  <c r="E97" i="7" s="1"/>
  <c r="B97" i="7"/>
  <c r="A97" i="7"/>
  <c r="H96" i="7"/>
  <c r="G96" i="7"/>
  <c r="D96" i="7"/>
  <c r="C96" i="7"/>
  <c r="E96" i="7" s="1"/>
  <c r="B96" i="7"/>
  <c r="A96" i="7"/>
  <c r="H95" i="7"/>
  <c r="G95" i="7"/>
  <c r="D95" i="7"/>
  <c r="C95" i="7"/>
  <c r="E95" i="7" s="1"/>
  <c r="B95" i="7"/>
  <c r="A95" i="7"/>
  <c r="H94" i="7"/>
  <c r="G94" i="7"/>
  <c r="D94" i="7"/>
  <c r="C94" i="7"/>
  <c r="E94" i="7" s="1"/>
  <c r="B94" i="7"/>
  <c r="A94" i="7"/>
  <c r="H93" i="7"/>
  <c r="G93" i="7"/>
  <c r="D93" i="7"/>
  <c r="C93" i="7"/>
  <c r="E93" i="7" s="1"/>
  <c r="B93" i="7"/>
  <c r="A93" i="7"/>
  <c r="H92" i="7"/>
  <c r="G92" i="7"/>
  <c r="D92" i="7"/>
  <c r="C92" i="7"/>
  <c r="E92" i="7" s="1"/>
  <c r="B92" i="7"/>
  <c r="A92" i="7"/>
  <c r="H91" i="7"/>
  <c r="G91" i="7"/>
  <c r="D91" i="7"/>
  <c r="C91" i="7"/>
  <c r="E91" i="7" s="1"/>
  <c r="B91" i="7"/>
  <c r="A91" i="7"/>
  <c r="H90" i="7"/>
  <c r="G90" i="7"/>
  <c r="D90" i="7"/>
  <c r="C90" i="7"/>
  <c r="E90" i="7" s="1"/>
  <c r="B90" i="7"/>
  <c r="A90" i="7"/>
  <c r="H89" i="7"/>
  <c r="G89" i="7"/>
  <c r="D89" i="7"/>
  <c r="C89" i="7"/>
  <c r="E89" i="7" s="1"/>
  <c r="B89" i="7"/>
  <c r="A89" i="7"/>
  <c r="H88" i="7"/>
  <c r="G88" i="7"/>
  <c r="D88" i="7"/>
  <c r="C88" i="7"/>
  <c r="E88" i="7" s="1"/>
  <c r="B88" i="7"/>
  <c r="A88" i="7"/>
  <c r="H87" i="7"/>
  <c r="G87" i="7"/>
  <c r="D87" i="7"/>
  <c r="C87" i="7"/>
  <c r="E87" i="7" s="1"/>
  <c r="B87" i="7"/>
  <c r="A87" i="7"/>
  <c r="H86" i="7"/>
  <c r="G86" i="7"/>
  <c r="D86" i="7"/>
  <c r="C86" i="7"/>
  <c r="E86" i="7" s="1"/>
  <c r="B86" i="7"/>
  <c r="A86" i="7"/>
  <c r="H85" i="7"/>
  <c r="G85" i="7"/>
  <c r="D85" i="7"/>
  <c r="C85" i="7"/>
  <c r="E85" i="7" s="1"/>
  <c r="B85" i="7"/>
  <c r="A85" i="7"/>
  <c r="H84" i="7"/>
  <c r="G84" i="7"/>
  <c r="D84" i="7"/>
  <c r="C84" i="7"/>
  <c r="E84" i="7" s="1"/>
  <c r="B84" i="7"/>
  <c r="A84" i="7"/>
  <c r="H83" i="7"/>
  <c r="G83" i="7"/>
  <c r="D83" i="7"/>
  <c r="C83" i="7"/>
  <c r="E83" i="7" s="1"/>
  <c r="B83" i="7"/>
  <c r="A83" i="7"/>
  <c r="H82" i="7"/>
  <c r="G82" i="7"/>
  <c r="D82" i="7"/>
  <c r="C82" i="7"/>
  <c r="E82" i="7" s="1"/>
  <c r="B82" i="7"/>
  <c r="A82" i="7"/>
  <c r="H81" i="7"/>
  <c r="G81" i="7"/>
  <c r="D81" i="7"/>
  <c r="C81" i="7"/>
  <c r="E81" i="7" s="1"/>
  <c r="B81" i="7"/>
  <c r="A81" i="7"/>
  <c r="H80" i="7"/>
  <c r="G80" i="7"/>
  <c r="D80" i="7"/>
  <c r="C80" i="7"/>
  <c r="E80" i="7" s="1"/>
  <c r="B80" i="7"/>
  <c r="A80" i="7"/>
  <c r="H79" i="7"/>
  <c r="G79" i="7"/>
  <c r="D79" i="7"/>
  <c r="C79" i="7"/>
  <c r="E79" i="7" s="1"/>
  <c r="B79" i="7"/>
  <c r="A79" i="7"/>
  <c r="H78" i="7"/>
  <c r="G78" i="7"/>
  <c r="D78" i="7"/>
  <c r="C78" i="7"/>
  <c r="E78" i="7" s="1"/>
  <c r="B78" i="7"/>
  <c r="A78" i="7"/>
  <c r="H77" i="7"/>
  <c r="G77" i="7"/>
  <c r="D77" i="7"/>
  <c r="C77" i="7"/>
  <c r="E77" i="7" s="1"/>
  <c r="B77" i="7"/>
  <c r="A77" i="7"/>
  <c r="H76" i="7"/>
  <c r="G76" i="7"/>
  <c r="D76" i="7"/>
  <c r="C76" i="7"/>
  <c r="E76" i="7" s="1"/>
  <c r="B76" i="7"/>
  <c r="A76" i="7"/>
  <c r="H75" i="7"/>
  <c r="G75" i="7"/>
  <c r="D75" i="7"/>
  <c r="C75" i="7"/>
  <c r="E75" i="7" s="1"/>
  <c r="B75" i="7"/>
  <c r="A75" i="7"/>
  <c r="H74" i="7"/>
  <c r="G74" i="7"/>
  <c r="D74" i="7"/>
  <c r="C74" i="7"/>
  <c r="E74" i="7" s="1"/>
  <c r="B74" i="7"/>
  <c r="A74" i="7"/>
  <c r="H73" i="7"/>
  <c r="G73" i="7"/>
  <c r="D73" i="7"/>
  <c r="C73" i="7"/>
  <c r="E73" i="7" s="1"/>
  <c r="B73" i="7"/>
  <c r="A73" i="7"/>
  <c r="H72" i="7"/>
  <c r="G72" i="7"/>
  <c r="D72" i="7"/>
  <c r="C72" i="7"/>
  <c r="E72" i="7" s="1"/>
  <c r="B72" i="7"/>
  <c r="A72" i="7"/>
  <c r="H71" i="7"/>
  <c r="G71" i="7"/>
  <c r="D71" i="7"/>
  <c r="C71" i="7"/>
  <c r="E71" i="7" s="1"/>
  <c r="B71" i="7"/>
  <c r="A71" i="7"/>
  <c r="H70" i="7"/>
  <c r="G70" i="7"/>
  <c r="D70" i="7"/>
  <c r="C70" i="7"/>
  <c r="E70" i="7" s="1"/>
  <c r="B70" i="7"/>
  <c r="A70" i="7"/>
  <c r="H69" i="7"/>
  <c r="G69" i="7"/>
  <c r="D69" i="7"/>
  <c r="C69" i="7"/>
  <c r="E69" i="7" s="1"/>
  <c r="B69" i="7"/>
  <c r="A69" i="7"/>
  <c r="H68" i="7"/>
  <c r="G68" i="7"/>
  <c r="D68" i="7"/>
  <c r="C68" i="7"/>
  <c r="E68" i="7" s="1"/>
  <c r="B68" i="7"/>
  <c r="A68" i="7"/>
  <c r="H67" i="7"/>
  <c r="G67" i="7"/>
  <c r="D67" i="7"/>
  <c r="C67" i="7"/>
  <c r="E67" i="7" s="1"/>
  <c r="B67" i="7"/>
  <c r="A67" i="7"/>
  <c r="H66" i="7"/>
  <c r="G66" i="7"/>
  <c r="D66" i="7"/>
  <c r="C66" i="7"/>
  <c r="E66" i="7" s="1"/>
  <c r="B66" i="7"/>
  <c r="A66" i="7"/>
  <c r="H65" i="7"/>
  <c r="G65" i="7"/>
  <c r="D65" i="7"/>
  <c r="C65" i="7"/>
  <c r="E65" i="7" s="1"/>
  <c r="B65" i="7"/>
  <c r="A65" i="7"/>
  <c r="H64" i="7"/>
  <c r="G64" i="7"/>
  <c r="D64" i="7"/>
  <c r="C64" i="7"/>
  <c r="E64" i="7" s="1"/>
  <c r="B64" i="7"/>
  <c r="A64" i="7"/>
  <c r="H63" i="7"/>
  <c r="G63" i="7"/>
  <c r="D63" i="7"/>
  <c r="C63" i="7"/>
  <c r="E63" i="7" s="1"/>
  <c r="B63" i="7"/>
  <c r="A63" i="7"/>
  <c r="H62" i="7"/>
  <c r="G62" i="7"/>
  <c r="D62" i="7"/>
  <c r="C62" i="7"/>
  <c r="E62" i="7" s="1"/>
  <c r="B62" i="7"/>
  <c r="A62" i="7"/>
  <c r="H61" i="7"/>
  <c r="G61" i="7"/>
  <c r="D61" i="7"/>
  <c r="C61" i="7"/>
  <c r="E61" i="7" s="1"/>
  <c r="B61" i="7"/>
  <c r="A61" i="7"/>
  <c r="H60" i="7"/>
  <c r="G60" i="7"/>
  <c r="D60" i="7"/>
  <c r="C60" i="7"/>
  <c r="E60" i="7" s="1"/>
  <c r="B60" i="7"/>
  <c r="A60" i="7"/>
  <c r="H59" i="7"/>
  <c r="G59" i="7"/>
  <c r="D59" i="7"/>
  <c r="C59" i="7"/>
  <c r="E59" i="7" s="1"/>
  <c r="B59" i="7"/>
  <c r="A59" i="7"/>
  <c r="H58" i="7"/>
  <c r="G58" i="7"/>
  <c r="D58" i="7"/>
  <c r="C58" i="7"/>
  <c r="E58" i="7" s="1"/>
  <c r="B58" i="7"/>
  <c r="A58" i="7"/>
  <c r="H57" i="7"/>
  <c r="G57" i="7"/>
  <c r="D57" i="7"/>
  <c r="C57" i="7"/>
  <c r="E57" i="7" s="1"/>
  <c r="B57" i="7"/>
  <c r="A57" i="7"/>
  <c r="H56" i="7"/>
  <c r="G56" i="7"/>
  <c r="D56" i="7"/>
  <c r="C56" i="7"/>
  <c r="E56" i="7" s="1"/>
  <c r="B56" i="7"/>
  <c r="A56" i="7"/>
  <c r="H55" i="7"/>
  <c r="G55" i="7"/>
  <c r="D55" i="7"/>
  <c r="C55" i="7"/>
  <c r="E55" i="7" s="1"/>
  <c r="B55" i="7"/>
  <c r="A55" i="7"/>
  <c r="H54" i="7"/>
  <c r="G54" i="7"/>
  <c r="D54" i="7"/>
  <c r="C54" i="7"/>
  <c r="E54" i="7" s="1"/>
  <c r="B54" i="7"/>
  <c r="A54" i="7"/>
  <c r="H53" i="7"/>
  <c r="G53" i="7"/>
  <c r="D53" i="7"/>
  <c r="C53" i="7"/>
  <c r="E53" i="7" s="1"/>
  <c r="B53" i="7"/>
  <c r="A53" i="7"/>
  <c r="H52" i="7"/>
  <c r="G52" i="7"/>
  <c r="D52" i="7"/>
  <c r="C52" i="7"/>
  <c r="E52" i="7" s="1"/>
  <c r="B52" i="7"/>
  <c r="A52" i="7"/>
  <c r="H51" i="7"/>
  <c r="G51" i="7"/>
  <c r="D51" i="7"/>
  <c r="C51" i="7"/>
  <c r="E51" i="7" s="1"/>
  <c r="B51" i="7"/>
  <c r="A51" i="7"/>
  <c r="H50" i="7"/>
  <c r="G50" i="7"/>
  <c r="D50" i="7"/>
  <c r="C50" i="7"/>
  <c r="E50" i="7" s="1"/>
  <c r="B50" i="7"/>
  <c r="A50" i="7"/>
  <c r="H49" i="7"/>
  <c r="G49" i="7"/>
  <c r="D49" i="7"/>
  <c r="C49" i="7"/>
  <c r="E49" i="7" s="1"/>
  <c r="B49" i="7"/>
  <c r="A49" i="7"/>
  <c r="H48" i="7"/>
  <c r="G48" i="7"/>
  <c r="D48" i="7"/>
  <c r="C48" i="7"/>
  <c r="E48" i="7" s="1"/>
  <c r="B48" i="7"/>
  <c r="A48" i="7"/>
  <c r="H47" i="7"/>
  <c r="G47" i="7"/>
  <c r="D47" i="7"/>
  <c r="C47" i="7"/>
  <c r="E47" i="7" s="1"/>
  <c r="B47" i="7"/>
  <c r="A47" i="7"/>
  <c r="H46" i="7"/>
  <c r="G46" i="7"/>
  <c r="D46" i="7"/>
  <c r="C46" i="7"/>
  <c r="E46" i="7" s="1"/>
  <c r="B46" i="7"/>
  <c r="A46" i="7"/>
  <c r="H45" i="7"/>
  <c r="G45" i="7"/>
  <c r="D45" i="7"/>
  <c r="C45" i="7"/>
  <c r="E45" i="7" s="1"/>
  <c r="B45" i="7"/>
  <c r="A45" i="7"/>
  <c r="H44" i="7"/>
  <c r="G44" i="7"/>
  <c r="D44" i="7"/>
  <c r="C44" i="7"/>
  <c r="E44" i="7" s="1"/>
  <c r="B44" i="7"/>
  <c r="A44" i="7"/>
  <c r="H43" i="7"/>
  <c r="G43" i="7"/>
  <c r="D43" i="7"/>
  <c r="C43" i="7"/>
  <c r="E43" i="7" s="1"/>
  <c r="B43" i="7"/>
  <c r="A43" i="7"/>
  <c r="H42" i="7"/>
  <c r="G42" i="7"/>
  <c r="D42" i="7"/>
  <c r="C42" i="7"/>
  <c r="E42" i="7" s="1"/>
  <c r="B42" i="7"/>
  <c r="A42" i="7"/>
  <c r="H41" i="7"/>
  <c r="G41" i="7"/>
  <c r="D41" i="7"/>
  <c r="C41" i="7"/>
  <c r="E41" i="7" s="1"/>
  <c r="B41" i="7"/>
  <c r="A41" i="7"/>
  <c r="H40" i="7"/>
  <c r="G40" i="7"/>
  <c r="D40" i="7"/>
  <c r="C40" i="7"/>
  <c r="E40" i="7" s="1"/>
  <c r="B40" i="7"/>
  <c r="A40" i="7"/>
  <c r="H39" i="7"/>
  <c r="G39" i="7"/>
  <c r="D39" i="7"/>
  <c r="C39" i="7"/>
  <c r="E39" i="7" s="1"/>
  <c r="B39" i="7"/>
  <c r="A39" i="7"/>
  <c r="H38" i="7"/>
  <c r="G38" i="7"/>
  <c r="D38" i="7"/>
  <c r="C38" i="7"/>
  <c r="E38" i="7" s="1"/>
  <c r="B38" i="7"/>
  <c r="A38" i="7"/>
  <c r="H37" i="7"/>
  <c r="G37" i="7"/>
  <c r="D37" i="7"/>
  <c r="C37" i="7"/>
  <c r="E37" i="7" s="1"/>
  <c r="B37" i="7"/>
  <c r="A37" i="7"/>
  <c r="H36" i="7"/>
  <c r="G36" i="7"/>
  <c r="D36" i="7"/>
  <c r="C36" i="7"/>
  <c r="E36" i="7" s="1"/>
  <c r="B36" i="7"/>
  <c r="A36" i="7"/>
  <c r="H35" i="7"/>
  <c r="G35" i="7"/>
  <c r="D35" i="7"/>
  <c r="C35" i="7"/>
  <c r="E35" i="7" s="1"/>
  <c r="B35" i="7"/>
  <c r="A35" i="7"/>
  <c r="H34" i="7"/>
  <c r="G34" i="7"/>
  <c r="D34" i="7"/>
  <c r="C34" i="7"/>
  <c r="E34" i="7" s="1"/>
  <c r="B34" i="7"/>
  <c r="A34" i="7"/>
  <c r="H33" i="7"/>
  <c r="G33" i="7"/>
  <c r="D33" i="7"/>
  <c r="C33" i="7"/>
  <c r="E33" i="7" s="1"/>
  <c r="B33" i="7"/>
  <c r="A33" i="7"/>
  <c r="H32" i="7"/>
  <c r="G32" i="7"/>
  <c r="D32" i="7"/>
  <c r="C32" i="7"/>
  <c r="E32" i="7" s="1"/>
  <c r="B32" i="7"/>
  <c r="A32" i="7"/>
  <c r="H31" i="7"/>
  <c r="G31" i="7"/>
  <c r="D31" i="7"/>
  <c r="C31" i="7"/>
  <c r="E31" i="7" s="1"/>
  <c r="B31" i="7"/>
  <c r="A31" i="7"/>
  <c r="H30" i="7"/>
  <c r="G30" i="7"/>
  <c r="D30" i="7"/>
  <c r="C30" i="7"/>
  <c r="E30" i="7" s="1"/>
  <c r="B30" i="7"/>
  <c r="A30" i="7"/>
  <c r="H29" i="7"/>
  <c r="G29" i="7"/>
  <c r="D29" i="7"/>
  <c r="C29" i="7"/>
  <c r="E29" i="7" s="1"/>
  <c r="B29" i="7"/>
  <c r="A29" i="7"/>
  <c r="H28" i="7"/>
  <c r="G28" i="7"/>
  <c r="D28" i="7"/>
  <c r="C28" i="7"/>
  <c r="E28" i="7" s="1"/>
  <c r="B28" i="7"/>
  <c r="A28" i="7"/>
  <c r="H27" i="7"/>
  <c r="G27" i="7"/>
  <c r="D27" i="7"/>
  <c r="C27" i="7"/>
  <c r="E27" i="7" s="1"/>
  <c r="B27" i="7"/>
  <c r="A27" i="7"/>
  <c r="H26" i="7"/>
  <c r="G26" i="7"/>
  <c r="D26" i="7"/>
  <c r="C26" i="7"/>
  <c r="E26" i="7" s="1"/>
  <c r="B26" i="7"/>
  <c r="A26" i="7"/>
  <c r="H25" i="7"/>
  <c r="G25" i="7"/>
  <c r="D25" i="7"/>
  <c r="C25" i="7"/>
  <c r="E25" i="7" s="1"/>
  <c r="B25" i="7"/>
  <c r="A25" i="7"/>
  <c r="H24" i="7"/>
  <c r="G24" i="7"/>
  <c r="D24" i="7"/>
  <c r="C24" i="7"/>
  <c r="E24" i="7" s="1"/>
  <c r="B24" i="7"/>
  <c r="A24" i="7"/>
  <c r="H23" i="7"/>
  <c r="G23" i="7"/>
  <c r="D23" i="7"/>
  <c r="C23" i="7"/>
  <c r="E23" i="7" s="1"/>
  <c r="B23" i="7"/>
  <c r="A23" i="7"/>
  <c r="H22" i="7"/>
  <c r="G22" i="7"/>
  <c r="D22" i="7"/>
  <c r="C22" i="7"/>
  <c r="E22" i="7" s="1"/>
  <c r="B22" i="7"/>
  <c r="A22" i="7"/>
  <c r="H21" i="7"/>
  <c r="G21" i="7"/>
  <c r="D21" i="7"/>
  <c r="C21" i="7"/>
  <c r="E21" i="7" s="1"/>
  <c r="B21" i="7"/>
  <c r="A21" i="7"/>
  <c r="H20" i="7"/>
  <c r="G20" i="7"/>
  <c r="D20" i="7"/>
  <c r="C20" i="7"/>
  <c r="E20" i="7" s="1"/>
  <c r="B20" i="7"/>
  <c r="A20" i="7"/>
  <c r="H19" i="7"/>
  <c r="G19" i="7"/>
  <c r="D19" i="7"/>
  <c r="C19" i="7"/>
  <c r="E19" i="7" s="1"/>
  <c r="B19" i="7"/>
  <c r="A19" i="7"/>
  <c r="H18" i="7"/>
  <c r="G18" i="7"/>
  <c r="D18" i="7"/>
  <c r="C18" i="7"/>
  <c r="E18" i="7" s="1"/>
  <c r="B18" i="7"/>
  <c r="A18" i="7"/>
  <c r="H17" i="7"/>
  <c r="G17" i="7"/>
  <c r="D17" i="7"/>
  <c r="C17" i="7"/>
  <c r="E17" i="7" s="1"/>
  <c r="B17" i="7"/>
  <c r="A17" i="7"/>
  <c r="H16" i="7"/>
  <c r="G16" i="7"/>
  <c r="D16" i="7"/>
  <c r="C16" i="7"/>
  <c r="E16" i="7" s="1"/>
  <c r="B16" i="7"/>
  <c r="A16" i="7"/>
  <c r="H15" i="7"/>
  <c r="G15" i="7"/>
  <c r="D15" i="7"/>
  <c r="C15" i="7"/>
  <c r="E15" i="7" s="1"/>
  <c r="B15" i="7"/>
  <c r="A15" i="7"/>
  <c r="H14" i="7"/>
  <c r="G14" i="7"/>
  <c r="D14" i="7"/>
  <c r="C14" i="7"/>
  <c r="E14" i="7" s="1"/>
  <c r="B14" i="7"/>
  <c r="A14" i="7"/>
  <c r="H13" i="7"/>
  <c r="G13" i="7"/>
  <c r="D13" i="7"/>
  <c r="C13" i="7"/>
  <c r="E13" i="7" s="1"/>
  <c r="B13" i="7"/>
  <c r="A13" i="7"/>
  <c r="H12" i="7"/>
  <c r="G12" i="7"/>
  <c r="D12" i="7"/>
  <c r="C12" i="7"/>
  <c r="E12" i="7" s="1"/>
  <c r="B12" i="7"/>
  <c r="A12" i="7"/>
  <c r="H11" i="7"/>
  <c r="G11" i="7"/>
  <c r="D11" i="7"/>
  <c r="C11" i="7"/>
  <c r="E11" i="7" s="1"/>
  <c r="B11" i="7"/>
  <c r="A11" i="7"/>
  <c r="H10" i="7"/>
  <c r="G10" i="7"/>
  <c r="D10" i="7"/>
  <c r="C10" i="7"/>
  <c r="E10" i="7" s="1"/>
  <c r="B10" i="7"/>
  <c r="A10" i="7"/>
  <c r="H9" i="7"/>
  <c r="G9" i="7"/>
  <c r="D9" i="7"/>
  <c r="C9" i="7"/>
  <c r="E9" i="7" s="1"/>
  <c r="B9" i="7"/>
  <c r="A9" i="7"/>
  <c r="H8" i="7"/>
  <c r="G8" i="7"/>
  <c r="D8" i="7"/>
  <c r="C8" i="7"/>
  <c r="E8" i="7" s="1"/>
  <c r="B8" i="7"/>
  <c r="A8" i="7"/>
  <c r="H7" i="7"/>
  <c r="G7" i="7"/>
  <c r="D7" i="7"/>
  <c r="C7" i="7"/>
  <c r="E7" i="7" s="1"/>
  <c r="B7" i="7"/>
  <c r="A7" i="7"/>
  <c r="H6" i="7"/>
  <c r="G6" i="7"/>
  <c r="D6" i="7"/>
  <c r="C6" i="7"/>
  <c r="E6" i="7" s="1"/>
  <c r="B6" i="7"/>
  <c r="A6" i="7"/>
  <c r="H5" i="7"/>
  <c r="G5" i="7"/>
  <c r="D5" i="7"/>
  <c r="C5" i="7"/>
  <c r="E5" i="7" s="1"/>
  <c r="B5" i="7"/>
  <c r="A5" i="7"/>
  <c r="H4" i="7"/>
  <c r="G4" i="7"/>
  <c r="D4" i="7"/>
  <c r="C4" i="7"/>
  <c r="E4" i="7" s="1"/>
  <c r="B4" i="7"/>
  <c r="A4" i="7"/>
  <c r="K83" i="7" l="1"/>
  <c r="K136" i="7"/>
  <c r="K137" i="7"/>
  <c r="K138" i="7"/>
  <c r="K139" i="7"/>
  <c r="O177" i="1" l="1"/>
  <c r="L177" i="1"/>
  <c r="R177" i="1"/>
  <c r="Q177" i="1"/>
  <c r="D177" i="1"/>
  <c r="C177" i="1"/>
  <c r="E177" i="1" s="1"/>
  <c r="B177" i="1"/>
  <c r="A177" i="1"/>
  <c r="H177" i="1"/>
  <c r="G177" i="1"/>
  <c r="O85" i="1"/>
  <c r="L85" i="1"/>
  <c r="R85" i="1"/>
  <c r="Q85" i="1"/>
  <c r="H85" i="1"/>
  <c r="G85" i="1"/>
  <c r="D85" i="1"/>
  <c r="C85" i="1"/>
  <c r="E85" i="1" s="1"/>
  <c r="B85" i="1"/>
  <c r="A85" i="1"/>
  <c r="O80" i="1"/>
  <c r="L80" i="1"/>
  <c r="R80" i="1"/>
  <c r="Q80" i="1"/>
  <c r="D80" i="1"/>
  <c r="C80" i="1"/>
  <c r="E80" i="1" s="1"/>
  <c r="B80" i="1"/>
  <c r="A80" i="1"/>
  <c r="H80" i="1"/>
  <c r="G80" i="1"/>
  <c r="S177" i="1" l="1"/>
  <c r="V177" i="1" s="1"/>
  <c r="W177" i="1" s="1"/>
  <c r="S85" i="1"/>
  <c r="V85" i="1" s="1"/>
  <c r="W85" i="1"/>
  <c r="S80" i="1"/>
  <c r="V80" i="1" s="1"/>
  <c r="W80" i="1" s="1"/>
  <c r="O81" i="1" l="1"/>
  <c r="L81" i="1"/>
  <c r="R81" i="1"/>
  <c r="Q81" i="1"/>
  <c r="V81" i="1" s="1"/>
  <c r="H81" i="1"/>
  <c r="G81" i="1"/>
  <c r="D81" i="1"/>
  <c r="C81" i="1"/>
  <c r="E81" i="1" s="1"/>
  <c r="B81" i="1"/>
  <c r="A81" i="1"/>
  <c r="L146" i="1"/>
  <c r="R146" i="1"/>
  <c r="Q146" i="1"/>
  <c r="V146" i="1" s="1"/>
  <c r="O146" i="1"/>
  <c r="H146" i="1"/>
  <c r="G146" i="1"/>
  <c r="D146" i="1"/>
  <c r="C146" i="1"/>
  <c r="E146" i="1" s="1"/>
  <c r="B146" i="1"/>
  <c r="A146" i="1"/>
  <c r="N189" i="1"/>
  <c r="M189" i="1"/>
  <c r="S81" i="1" l="1"/>
  <c r="W81" i="1"/>
  <c r="W146" i="1"/>
  <c r="S146" i="1"/>
  <c r="R181" i="1"/>
  <c r="Q181" i="1"/>
  <c r="R180" i="1"/>
  <c r="Q180" i="1"/>
  <c r="R172" i="1"/>
  <c r="Q172" i="1"/>
  <c r="R174" i="1"/>
  <c r="Q174" i="1"/>
  <c r="V174" i="1" s="1"/>
  <c r="R178" i="1"/>
  <c r="Q178" i="1"/>
  <c r="V178" i="1" s="1"/>
  <c r="R175" i="1"/>
  <c r="Q175" i="1"/>
  <c r="V175" i="1" s="1"/>
  <c r="R176" i="1"/>
  <c r="Q176" i="1"/>
  <c r="R179" i="1"/>
  <c r="Q179" i="1"/>
  <c r="R171" i="1"/>
  <c r="Q171" i="1"/>
  <c r="V171" i="1" s="1"/>
  <c r="R173" i="1"/>
  <c r="Q173" i="1"/>
  <c r="V173" i="1" s="1"/>
  <c r="R169" i="1"/>
  <c r="W169" i="1" s="1"/>
  <c r="Q169" i="1"/>
  <c r="R168" i="1"/>
  <c r="W168" i="1" s="1"/>
  <c r="Q168" i="1"/>
  <c r="R170" i="1"/>
  <c r="Q170" i="1"/>
  <c r="R157" i="1"/>
  <c r="Q157" i="1"/>
  <c r="V157" i="1" s="1"/>
  <c r="R161" i="1"/>
  <c r="Q161" i="1"/>
  <c r="R156" i="1"/>
  <c r="Q156" i="1"/>
  <c r="R158" i="1"/>
  <c r="Q158" i="1"/>
  <c r="R162" i="1"/>
  <c r="Q162" i="1"/>
  <c r="R163" i="1"/>
  <c r="Q163" i="1"/>
  <c r="R166" i="1"/>
  <c r="W166" i="1" s="1"/>
  <c r="Q166" i="1"/>
  <c r="R167" i="1"/>
  <c r="Q167" i="1"/>
  <c r="V167" i="1" s="1"/>
  <c r="R155" i="1"/>
  <c r="W155" i="1" s="1"/>
  <c r="Q155" i="1"/>
  <c r="R165" i="1"/>
  <c r="Q165" i="1"/>
  <c r="R159" i="1"/>
  <c r="Q159" i="1"/>
  <c r="R160" i="1"/>
  <c r="Q160" i="1"/>
  <c r="R164" i="1"/>
  <c r="Q164" i="1"/>
  <c r="R154" i="1"/>
  <c r="Q154" i="1"/>
  <c r="R150" i="1"/>
  <c r="Q150" i="1"/>
  <c r="R152" i="1"/>
  <c r="Q152" i="1"/>
  <c r="R151" i="1"/>
  <c r="Q151" i="1"/>
  <c r="V151" i="1" s="1"/>
  <c r="R153" i="1"/>
  <c r="Q153" i="1"/>
  <c r="R149" i="1"/>
  <c r="Q149" i="1"/>
  <c r="R148" i="1"/>
  <c r="Q148" i="1"/>
  <c r="R19" i="1"/>
  <c r="W19" i="1" s="1"/>
  <c r="Q19" i="1"/>
  <c r="R9" i="1"/>
  <c r="W9" i="1" s="1"/>
  <c r="Q9" i="1"/>
  <c r="R34" i="1"/>
  <c r="W34" i="1" s="1"/>
  <c r="Q34" i="1"/>
  <c r="R33" i="1"/>
  <c r="W33" i="1" s="1"/>
  <c r="Q33" i="1"/>
  <c r="R32" i="1"/>
  <c r="W32" i="1" s="1"/>
  <c r="Q32" i="1"/>
  <c r="R31" i="1"/>
  <c r="W31" i="1" s="1"/>
  <c r="Q31" i="1"/>
  <c r="R30" i="1"/>
  <c r="W30" i="1" s="1"/>
  <c r="Q30" i="1"/>
  <c r="R29" i="1"/>
  <c r="W29" i="1" s="1"/>
  <c r="Q29" i="1"/>
  <c r="R28" i="1"/>
  <c r="W28" i="1" s="1"/>
  <c r="Q28" i="1"/>
  <c r="R27" i="1"/>
  <c r="Q27" i="1"/>
  <c r="R26" i="1"/>
  <c r="W26" i="1" s="1"/>
  <c r="Q26" i="1"/>
  <c r="R17" i="1"/>
  <c r="W17" i="1" s="1"/>
  <c r="Q17" i="1"/>
  <c r="R15" i="1"/>
  <c r="W15" i="1" s="1"/>
  <c r="Q15" i="1"/>
  <c r="R16" i="1"/>
  <c r="W16" i="1" s="1"/>
  <c r="Q16" i="1"/>
  <c r="R13" i="1"/>
  <c r="W13" i="1" s="1"/>
  <c r="Q13" i="1"/>
  <c r="R25" i="1"/>
  <c r="W25" i="1" s="1"/>
  <c r="Q25" i="1"/>
  <c r="R22" i="1"/>
  <c r="W22" i="1" s="1"/>
  <c r="Q22" i="1"/>
  <c r="R14" i="1"/>
  <c r="W14" i="1" s="1"/>
  <c r="Q14" i="1"/>
  <c r="R24" i="1"/>
  <c r="W24" i="1" s="1"/>
  <c r="Q24" i="1"/>
  <c r="R12" i="1"/>
  <c r="W12" i="1" s="1"/>
  <c r="Q12" i="1"/>
  <c r="R8" i="1"/>
  <c r="Q8" i="1"/>
  <c r="V8" i="1" s="1"/>
  <c r="R18" i="1"/>
  <c r="W18" i="1" s="1"/>
  <c r="Q18" i="1"/>
  <c r="R23" i="1"/>
  <c r="Q23" i="1"/>
  <c r="R7" i="1"/>
  <c r="Q7" i="1"/>
  <c r="R20" i="1"/>
  <c r="W20" i="1" s="1"/>
  <c r="Q20" i="1"/>
  <c r="R35" i="1"/>
  <c r="Q35" i="1"/>
  <c r="R10" i="1"/>
  <c r="Q10" i="1"/>
  <c r="R21" i="1"/>
  <c r="Q21" i="1"/>
  <c r="R11" i="1"/>
  <c r="Q11" i="1"/>
  <c r="R36" i="1"/>
  <c r="W36" i="1" s="1"/>
  <c r="Q36" i="1"/>
  <c r="R37" i="1"/>
  <c r="W37" i="1" s="1"/>
  <c r="Q37" i="1"/>
  <c r="R5" i="1"/>
  <c r="Q5" i="1"/>
  <c r="R6" i="1"/>
  <c r="W6" i="1" s="1"/>
  <c r="Q6" i="1"/>
  <c r="R47" i="1"/>
  <c r="Q47" i="1"/>
  <c r="R45" i="1"/>
  <c r="Q45" i="1"/>
  <c r="V45" i="1" s="1"/>
  <c r="R48" i="1"/>
  <c r="Q48" i="1"/>
  <c r="R39" i="1"/>
  <c r="W39" i="1" s="1"/>
  <c r="Q39" i="1"/>
  <c r="R49" i="1"/>
  <c r="Q49" i="1"/>
  <c r="R43" i="1"/>
  <c r="W43" i="1" s="1"/>
  <c r="Q43" i="1"/>
  <c r="R42" i="1"/>
  <c r="W42" i="1" s="1"/>
  <c r="Q42" i="1"/>
  <c r="R41" i="1"/>
  <c r="W41" i="1" s="1"/>
  <c r="Q41" i="1"/>
  <c r="R40" i="1"/>
  <c r="Q40" i="1"/>
  <c r="R46" i="1"/>
  <c r="W46" i="1" s="1"/>
  <c r="Q46" i="1"/>
  <c r="R38" i="1"/>
  <c r="Q38" i="1"/>
  <c r="R44" i="1"/>
  <c r="W44" i="1" s="1"/>
  <c r="Q44" i="1"/>
  <c r="R187" i="1"/>
  <c r="Q187" i="1"/>
  <c r="V187" i="1" s="1"/>
  <c r="R188" i="1"/>
  <c r="Q188" i="1"/>
  <c r="V188" i="1" s="1"/>
  <c r="R185" i="1"/>
  <c r="Q185" i="1"/>
  <c r="V185" i="1" s="1"/>
  <c r="R184" i="1"/>
  <c r="Q184" i="1"/>
  <c r="V184" i="1" s="1"/>
  <c r="R183" i="1"/>
  <c r="Q183" i="1"/>
  <c r="R186" i="1"/>
  <c r="Q186" i="1"/>
  <c r="V186" i="1" s="1"/>
  <c r="R140" i="1"/>
  <c r="W140" i="1" s="1"/>
  <c r="Q140" i="1"/>
  <c r="R139" i="1"/>
  <c r="Q139" i="1"/>
  <c r="R138" i="1"/>
  <c r="Q138" i="1"/>
  <c r="R137" i="1"/>
  <c r="Q137" i="1"/>
  <c r="R143" i="1"/>
  <c r="Q143" i="1"/>
  <c r="R132" i="1"/>
  <c r="Q132" i="1"/>
  <c r="R136" i="1"/>
  <c r="Q136" i="1"/>
  <c r="R145" i="1"/>
  <c r="Q145" i="1"/>
  <c r="R144" i="1"/>
  <c r="Q144" i="1"/>
  <c r="R135" i="1"/>
  <c r="Q135" i="1"/>
  <c r="R133" i="1"/>
  <c r="Q133" i="1"/>
  <c r="R147" i="1"/>
  <c r="Q147" i="1"/>
  <c r="R141" i="1"/>
  <c r="Q141" i="1"/>
  <c r="R134" i="1"/>
  <c r="Q134" i="1"/>
  <c r="V134" i="1" s="1"/>
  <c r="R142" i="1"/>
  <c r="Q142" i="1"/>
  <c r="R131" i="1"/>
  <c r="Q131" i="1"/>
  <c r="R130" i="1"/>
  <c r="W130" i="1" s="1"/>
  <c r="Q130" i="1"/>
  <c r="R123" i="1"/>
  <c r="W123" i="1" s="1"/>
  <c r="Q123" i="1"/>
  <c r="R125" i="1"/>
  <c r="Q125" i="1"/>
  <c r="R127" i="1"/>
  <c r="Q127" i="1"/>
  <c r="R129" i="1"/>
  <c r="Q129" i="1"/>
  <c r="R128" i="1"/>
  <c r="Q128" i="1"/>
  <c r="R124" i="1"/>
  <c r="Q124" i="1"/>
  <c r="R126" i="1"/>
  <c r="Q126" i="1"/>
  <c r="R56" i="1"/>
  <c r="W56" i="1" s="1"/>
  <c r="Q56" i="1"/>
  <c r="R54" i="1"/>
  <c r="W54" i="1" s="1"/>
  <c r="Q54" i="1"/>
  <c r="R55" i="1"/>
  <c r="Q55" i="1"/>
  <c r="R53" i="1"/>
  <c r="Q53" i="1"/>
  <c r="V53" i="1" s="1"/>
  <c r="R52" i="1"/>
  <c r="Q52" i="1"/>
  <c r="R50" i="1"/>
  <c r="Q50" i="1"/>
  <c r="R51" i="1"/>
  <c r="W51" i="1" s="1"/>
  <c r="Q51" i="1"/>
  <c r="R121" i="1"/>
  <c r="Q121" i="1"/>
  <c r="R117" i="1"/>
  <c r="Q117" i="1"/>
  <c r="R120" i="1"/>
  <c r="Q120" i="1"/>
  <c r="R122" i="1"/>
  <c r="W122" i="1" s="1"/>
  <c r="Q122" i="1"/>
  <c r="R119" i="1"/>
  <c r="W119" i="1" s="1"/>
  <c r="Q119" i="1"/>
  <c r="R118" i="1"/>
  <c r="W118" i="1" s="1"/>
  <c r="Q118" i="1"/>
  <c r="R111" i="1"/>
  <c r="Q111" i="1"/>
  <c r="R110" i="1"/>
  <c r="Q110" i="1"/>
  <c r="R116" i="1"/>
  <c r="W116" i="1" s="1"/>
  <c r="Q116" i="1"/>
  <c r="R91" i="1"/>
  <c r="Q91" i="1"/>
  <c r="R103" i="1"/>
  <c r="Q103" i="1"/>
  <c r="R92" i="1"/>
  <c r="Q92" i="1"/>
  <c r="R101" i="1"/>
  <c r="Q101" i="1"/>
  <c r="R87" i="1"/>
  <c r="Q87" i="1"/>
  <c r="R88" i="1"/>
  <c r="Q88" i="1"/>
  <c r="R90" i="1"/>
  <c r="Q90" i="1"/>
  <c r="R109" i="1"/>
  <c r="Q109" i="1"/>
  <c r="R115" i="1"/>
  <c r="Q115" i="1"/>
  <c r="R102" i="1"/>
  <c r="Q102" i="1"/>
  <c r="R108" i="1"/>
  <c r="Q108" i="1"/>
  <c r="R106" i="1"/>
  <c r="Q106" i="1"/>
  <c r="R96" i="1"/>
  <c r="Q96" i="1"/>
  <c r="R86" i="1"/>
  <c r="Q86" i="1"/>
  <c r="R97" i="1"/>
  <c r="Q97" i="1"/>
  <c r="R93" i="1"/>
  <c r="Q93" i="1"/>
  <c r="R98" i="1"/>
  <c r="Q98" i="1"/>
  <c r="R94" i="1"/>
  <c r="Q94" i="1"/>
  <c r="R95" i="1"/>
  <c r="Q95" i="1"/>
  <c r="R107" i="1"/>
  <c r="Q107" i="1"/>
  <c r="R104" i="1"/>
  <c r="Q104" i="1"/>
  <c r="R100" i="1"/>
  <c r="Q100" i="1"/>
  <c r="V100" i="1" s="1"/>
  <c r="R105" i="1"/>
  <c r="Q105" i="1"/>
  <c r="R99" i="1"/>
  <c r="Q99" i="1"/>
  <c r="R89" i="1"/>
  <c r="Q89" i="1"/>
  <c r="R112" i="1"/>
  <c r="Q112" i="1"/>
  <c r="R83" i="1"/>
  <c r="Q83" i="1"/>
  <c r="R84" i="1"/>
  <c r="Q84" i="1"/>
  <c r="R82" i="1"/>
  <c r="W82" i="1" s="1"/>
  <c r="Q82" i="1"/>
  <c r="R114" i="1"/>
  <c r="Q114" i="1"/>
  <c r="R113" i="1"/>
  <c r="Q113" i="1"/>
  <c r="R74" i="1"/>
  <c r="Q74" i="1"/>
  <c r="R78" i="1"/>
  <c r="Q78" i="1"/>
  <c r="V78" i="1" s="1"/>
  <c r="R71" i="1"/>
  <c r="Q71" i="1"/>
  <c r="R79" i="1"/>
  <c r="W79" i="1" s="1"/>
  <c r="Q79" i="1"/>
  <c r="R69" i="1"/>
  <c r="Q69" i="1"/>
  <c r="R76" i="1"/>
  <c r="W76" i="1" s="1"/>
  <c r="Q76" i="1"/>
  <c r="R70" i="1"/>
  <c r="Q70" i="1"/>
  <c r="V70" i="1" s="1"/>
  <c r="R75" i="1"/>
  <c r="Q75" i="1"/>
  <c r="V75" i="1" s="1"/>
  <c r="R68" i="1"/>
  <c r="W68" i="1" s="1"/>
  <c r="Q68" i="1"/>
  <c r="R77" i="1"/>
  <c r="Q77" i="1"/>
  <c r="V77" i="1" s="1"/>
  <c r="R73" i="1"/>
  <c r="Q73" i="1"/>
  <c r="R72" i="1"/>
  <c r="Q72" i="1"/>
  <c r="R182" i="1"/>
  <c r="Q182" i="1"/>
  <c r="V182" i="1" s="1"/>
  <c r="R66" i="1"/>
  <c r="Q66" i="1"/>
  <c r="R67" i="1"/>
  <c r="Q67" i="1"/>
  <c r="V67" i="1" s="1"/>
  <c r="R65" i="1"/>
  <c r="Q65" i="1"/>
  <c r="R64" i="1"/>
  <c r="W64" i="1" s="1"/>
  <c r="Q64" i="1"/>
  <c r="R62" i="1"/>
  <c r="Q62" i="1"/>
  <c r="R59" i="1"/>
  <c r="Q59" i="1"/>
  <c r="R57" i="1"/>
  <c r="W57" i="1" s="1"/>
  <c r="Q57" i="1"/>
  <c r="R58" i="1"/>
  <c r="Q58" i="1"/>
  <c r="R61" i="1"/>
  <c r="Q61" i="1"/>
  <c r="V61" i="1" s="1"/>
  <c r="R63" i="1"/>
  <c r="Q63" i="1"/>
  <c r="R60" i="1"/>
  <c r="Q60" i="1"/>
  <c r="O181" i="1"/>
  <c r="O180" i="1"/>
  <c r="O172" i="1"/>
  <c r="O174" i="1"/>
  <c r="O178" i="1"/>
  <c r="O175" i="1"/>
  <c r="O176" i="1"/>
  <c r="O179" i="1"/>
  <c r="O171" i="1"/>
  <c r="O173" i="1"/>
  <c r="O169" i="1"/>
  <c r="O168" i="1"/>
  <c r="O170" i="1"/>
  <c r="O157" i="1"/>
  <c r="O161" i="1"/>
  <c r="O156" i="1"/>
  <c r="O158" i="1"/>
  <c r="O162" i="1"/>
  <c r="O163" i="1"/>
  <c r="O166" i="1"/>
  <c r="O167" i="1"/>
  <c r="O155" i="1"/>
  <c r="O165" i="1"/>
  <c r="O159" i="1"/>
  <c r="O160" i="1"/>
  <c r="O164" i="1"/>
  <c r="O154" i="1"/>
  <c r="O150" i="1"/>
  <c r="O152" i="1"/>
  <c r="O151" i="1"/>
  <c r="O153" i="1"/>
  <c r="O149" i="1"/>
  <c r="O148" i="1"/>
  <c r="O19" i="1"/>
  <c r="O9" i="1"/>
  <c r="O34" i="1"/>
  <c r="O33" i="1"/>
  <c r="O32" i="1"/>
  <c r="O31" i="1"/>
  <c r="O30" i="1"/>
  <c r="O29" i="1"/>
  <c r="O28" i="1"/>
  <c r="O27" i="1"/>
  <c r="O26" i="1"/>
  <c r="O17" i="1"/>
  <c r="O15" i="1"/>
  <c r="O16" i="1"/>
  <c r="O13" i="1"/>
  <c r="O25" i="1"/>
  <c r="O22" i="1"/>
  <c r="O14" i="1"/>
  <c r="O24" i="1"/>
  <c r="O12" i="1"/>
  <c r="O8" i="1"/>
  <c r="O18" i="1"/>
  <c r="O23" i="1"/>
  <c r="O7" i="1"/>
  <c r="O20" i="1"/>
  <c r="O35" i="1"/>
  <c r="O10" i="1"/>
  <c r="O21" i="1"/>
  <c r="O11" i="1"/>
  <c r="O36" i="1"/>
  <c r="O37" i="1"/>
  <c r="O5" i="1"/>
  <c r="O6" i="1"/>
  <c r="O47" i="1"/>
  <c r="O45" i="1"/>
  <c r="O48" i="1"/>
  <c r="O39" i="1"/>
  <c r="O49" i="1"/>
  <c r="O43" i="1"/>
  <c r="O42" i="1"/>
  <c r="O41" i="1"/>
  <c r="O40" i="1"/>
  <c r="O46" i="1"/>
  <c r="O38" i="1"/>
  <c r="O44" i="1"/>
  <c r="O187" i="1"/>
  <c r="O188" i="1"/>
  <c r="O185" i="1"/>
  <c r="O184" i="1"/>
  <c r="O183" i="1"/>
  <c r="O186" i="1"/>
  <c r="O140" i="1"/>
  <c r="O139" i="1"/>
  <c r="O138" i="1"/>
  <c r="O137" i="1"/>
  <c r="O143" i="1"/>
  <c r="O132" i="1"/>
  <c r="O136" i="1"/>
  <c r="O145" i="1"/>
  <c r="O144" i="1"/>
  <c r="O135" i="1"/>
  <c r="O133" i="1"/>
  <c r="O147" i="1"/>
  <c r="O141" i="1"/>
  <c r="O134" i="1"/>
  <c r="O142" i="1"/>
  <c r="O131" i="1"/>
  <c r="O130" i="1"/>
  <c r="O123" i="1"/>
  <c r="O125" i="1"/>
  <c r="O127" i="1"/>
  <c r="O129" i="1"/>
  <c r="O128" i="1"/>
  <c r="O124" i="1"/>
  <c r="O126" i="1"/>
  <c r="O56" i="1"/>
  <c r="O54" i="1"/>
  <c r="O55" i="1"/>
  <c r="O53" i="1"/>
  <c r="O52" i="1"/>
  <c r="O50" i="1"/>
  <c r="O51" i="1"/>
  <c r="O121" i="1"/>
  <c r="O117" i="1"/>
  <c r="O120" i="1"/>
  <c r="O122" i="1"/>
  <c r="O119" i="1"/>
  <c r="O118" i="1"/>
  <c r="O111" i="1"/>
  <c r="O110" i="1"/>
  <c r="O116" i="1"/>
  <c r="O91" i="1"/>
  <c r="O103" i="1"/>
  <c r="O92" i="1"/>
  <c r="O101" i="1"/>
  <c r="O87" i="1"/>
  <c r="O88" i="1"/>
  <c r="O90" i="1"/>
  <c r="O109" i="1"/>
  <c r="O115" i="1"/>
  <c r="O102" i="1"/>
  <c r="O108" i="1"/>
  <c r="O106" i="1"/>
  <c r="O96" i="1"/>
  <c r="O86" i="1"/>
  <c r="O97" i="1"/>
  <c r="O93" i="1"/>
  <c r="O98" i="1"/>
  <c r="O94" i="1"/>
  <c r="O95" i="1"/>
  <c r="O107" i="1"/>
  <c r="O104" i="1"/>
  <c r="O100" i="1"/>
  <c r="O105" i="1"/>
  <c r="O99" i="1"/>
  <c r="O89" i="1"/>
  <c r="O112" i="1"/>
  <c r="O83" i="1"/>
  <c r="O84" i="1"/>
  <c r="O82" i="1"/>
  <c r="O114" i="1"/>
  <c r="O113" i="1"/>
  <c r="O74" i="1"/>
  <c r="O78" i="1"/>
  <c r="O71" i="1"/>
  <c r="O79" i="1"/>
  <c r="O69" i="1"/>
  <c r="O76" i="1"/>
  <c r="O70" i="1"/>
  <c r="O75" i="1"/>
  <c r="O68" i="1"/>
  <c r="O77" i="1"/>
  <c r="O73" i="1"/>
  <c r="O72" i="1"/>
  <c r="O182" i="1"/>
  <c r="O66" i="1"/>
  <c r="O67" i="1"/>
  <c r="O65" i="1"/>
  <c r="O64" i="1"/>
  <c r="O62" i="1"/>
  <c r="O59" i="1"/>
  <c r="O57" i="1"/>
  <c r="O58" i="1"/>
  <c r="O61" i="1"/>
  <c r="O63" i="1"/>
  <c r="O60" i="1"/>
  <c r="H181" i="1"/>
  <c r="G181" i="1"/>
  <c r="H180" i="1"/>
  <c r="G180" i="1"/>
  <c r="H172" i="1"/>
  <c r="G172" i="1"/>
  <c r="H174" i="1"/>
  <c r="G174" i="1"/>
  <c r="H178" i="1"/>
  <c r="G178" i="1"/>
  <c r="H175" i="1"/>
  <c r="G175" i="1"/>
  <c r="H176" i="1"/>
  <c r="G176" i="1"/>
  <c r="H179" i="1"/>
  <c r="G179" i="1"/>
  <c r="H171" i="1"/>
  <c r="G171" i="1"/>
  <c r="H173" i="1"/>
  <c r="G173" i="1"/>
  <c r="H169" i="1"/>
  <c r="G169" i="1"/>
  <c r="H168" i="1"/>
  <c r="G168" i="1"/>
  <c r="H170" i="1"/>
  <c r="G170" i="1"/>
  <c r="H157" i="1"/>
  <c r="G157" i="1"/>
  <c r="H161" i="1"/>
  <c r="G161" i="1"/>
  <c r="H156" i="1"/>
  <c r="G156" i="1"/>
  <c r="H158" i="1"/>
  <c r="G158" i="1"/>
  <c r="H162" i="1"/>
  <c r="G162" i="1"/>
  <c r="H163" i="1"/>
  <c r="G163" i="1"/>
  <c r="H166" i="1"/>
  <c r="G166" i="1"/>
  <c r="H167" i="1"/>
  <c r="G167" i="1"/>
  <c r="H155" i="1"/>
  <c r="G155" i="1"/>
  <c r="H165" i="1"/>
  <c r="G165" i="1"/>
  <c r="H159" i="1"/>
  <c r="G159" i="1"/>
  <c r="H160" i="1"/>
  <c r="G160" i="1"/>
  <c r="H164" i="1"/>
  <c r="G164" i="1"/>
  <c r="H154" i="1"/>
  <c r="G154" i="1"/>
  <c r="H150" i="1"/>
  <c r="G150" i="1"/>
  <c r="H152" i="1"/>
  <c r="G152" i="1"/>
  <c r="H151" i="1"/>
  <c r="G151" i="1"/>
  <c r="H153" i="1"/>
  <c r="G153" i="1"/>
  <c r="H149" i="1"/>
  <c r="G149" i="1"/>
  <c r="H148" i="1"/>
  <c r="G148" i="1"/>
  <c r="H19" i="1"/>
  <c r="G19" i="1"/>
  <c r="H9" i="1"/>
  <c r="G9" i="1"/>
  <c r="H34" i="1"/>
  <c r="G34" i="1"/>
  <c r="H33" i="1"/>
  <c r="G33" i="1"/>
  <c r="H32" i="1"/>
  <c r="G32" i="1"/>
  <c r="H31" i="1"/>
  <c r="G31" i="1"/>
  <c r="H30" i="1"/>
  <c r="G30" i="1"/>
  <c r="H29" i="1"/>
  <c r="G29" i="1"/>
  <c r="H28" i="1"/>
  <c r="G28" i="1"/>
  <c r="H27" i="1"/>
  <c r="G27" i="1"/>
  <c r="H26" i="1"/>
  <c r="G26" i="1"/>
  <c r="H17" i="1"/>
  <c r="G17" i="1"/>
  <c r="H15" i="1"/>
  <c r="G15" i="1"/>
  <c r="H16" i="1"/>
  <c r="G16" i="1"/>
  <c r="H13" i="1"/>
  <c r="G13" i="1"/>
  <c r="H25" i="1"/>
  <c r="G25" i="1"/>
  <c r="H22" i="1"/>
  <c r="G22" i="1"/>
  <c r="H14" i="1"/>
  <c r="G14" i="1"/>
  <c r="H24" i="1"/>
  <c r="G24" i="1"/>
  <c r="H12" i="1"/>
  <c r="G12" i="1"/>
  <c r="H8" i="1"/>
  <c r="G8" i="1"/>
  <c r="H18" i="1"/>
  <c r="G18" i="1"/>
  <c r="H23" i="1"/>
  <c r="G23" i="1"/>
  <c r="H7" i="1"/>
  <c r="G7" i="1"/>
  <c r="H20" i="1"/>
  <c r="G20" i="1"/>
  <c r="H35" i="1"/>
  <c r="G35" i="1"/>
  <c r="H10" i="1"/>
  <c r="G10" i="1"/>
  <c r="H21" i="1"/>
  <c r="G21" i="1"/>
  <c r="H11" i="1"/>
  <c r="G11" i="1"/>
  <c r="H36" i="1"/>
  <c r="G36" i="1"/>
  <c r="H37" i="1"/>
  <c r="G37" i="1"/>
  <c r="H5" i="1"/>
  <c r="G5" i="1"/>
  <c r="H6" i="1"/>
  <c r="G6" i="1"/>
  <c r="H47" i="1"/>
  <c r="G47" i="1"/>
  <c r="H45" i="1"/>
  <c r="G45" i="1"/>
  <c r="H48" i="1"/>
  <c r="G48" i="1"/>
  <c r="H39" i="1"/>
  <c r="G39" i="1"/>
  <c r="H49" i="1"/>
  <c r="G49" i="1"/>
  <c r="H43" i="1"/>
  <c r="G43" i="1"/>
  <c r="H42" i="1"/>
  <c r="G42" i="1"/>
  <c r="H41" i="1"/>
  <c r="G41" i="1"/>
  <c r="H40" i="1"/>
  <c r="G40" i="1"/>
  <c r="H46" i="1"/>
  <c r="G46" i="1"/>
  <c r="H38" i="1"/>
  <c r="G38" i="1"/>
  <c r="H44" i="1"/>
  <c r="G44" i="1"/>
  <c r="H187" i="1"/>
  <c r="G187" i="1"/>
  <c r="H188" i="1"/>
  <c r="G188" i="1"/>
  <c r="H185" i="1"/>
  <c r="G185" i="1"/>
  <c r="H184" i="1"/>
  <c r="G184" i="1"/>
  <c r="H183" i="1"/>
  <c r="G183" i="1"/>
  <c r="H186" i="1"/>
  <c r="G186" i="1"/>
  <c r="H140" i="1"/>
  <c r="G140" i="1"/>
  <c r="H139" i="1"/>
  <c r="G139" i="1"/>
  <c r="H138" i="1"/>
  <c r="G138" i="1"/>
  <c r="H137" i="1"/>
  <c r="G137" i="1"/>
  <c r="H143" i="1"/>
  <c r="G143" i="1"/>
  <c r="H132" i="1"/>
  <c r="G132" i="1"/>
  <c r="H136" i="1"/>
  <c r="G136" i="1"/>
  <c r="H145" i="1"/>
  <c r="G145" i="1"/>
  <c r="H144" i="1"/>
  <c r="G144" i="1"/>
  <c r="H135" i="1"/>
  <c r="G135" i="1"/>
  <c r="H133" i="1"/>
  <c r="G133" i="1"/>
  <c r="H147" i="1"/>
  <c r="G147" i="1"/>
  <c r="H141" i="1"/>
  <c r="G141" i="1"/>
  <c r="H134" i="1"/>
  <c r="G134" i="1"/>
  <c r="H142" i="1"/>
  <c r="G142" i="1"/>
  <c r="H131" i="1"/>
  <c r="G131" i="1"/>
  <c r="H130" i="1"/>
  <c r="G130" i="1"/>
  <c r="H123" i="1"/>
  <c r="G123" i="1"/>
  <c r="H125" i="1"/>
  <c r="G125" i="1"/>
  <c r="H127" i="1"/>
  <c r="G127" i="1"/>
  <c r="H129" i="1"/>
  <c r="G129" i="1"/>
  <c r="H128" i="1"/>
  <c r="G128" i="1"/>
  <c r="H124" i="1"/>
  <c r="G124" i="1"/>
  <c r="H126" i="1"/>
  <c r="G126" i="1"/>
  <c r="H56" i="1"/>
  <c r="G56" i="1"/>
  <c r="H54" i="1"/>
  <c r="G54" i="1"/>
  <c r="H55" i="1"/>
  <c r="G55" i="1"/>
  <c r="H53" i="1"/>
  <c r="G53" i="1"/>
  <c r="H52" i="1"/>
  <c r="G52" i="1"/>
  <c r="H50" i="1"/>
  <c r="G50" i="1"/>
  <c r="H51" i="1"/>
  <c r="G51" i="1"/>
  <c r="H121" i="1"/>
  <c r="G121" i="1"/>
  <c r="H117" i="1"/>
  <c r="G117" i="1"/>
  <c r="H120" i="1"/>
  <c r="G120" i="1"/>
  <c r="H122" i="1"/>
  <c r="G122" i="1"/>
  <c r="H119" i="1"/>
  <c r="G119" i="1"/>
  <c r="H118" i="1"/>
  <c r="G118" i="1"/>
  <c r="H111" i="1"/>
  <c r="G111" i="1"/>
  <c r="H110" i="1"/>
  <c r="G110" i="1"/>
  <c r="H116" i="1"/>
  <c r="G116" i="1"/>
  <c r="H91" i="1"/>
  <c r="G91" i="1"/>
  <c r="H103" i="1"/>
  <c r="G103" i="1"/>
  <c r="H92" i="1"/>
  <c r="G92" i="1"/>
  <c r="H101" i="1"/>
  <c r="G101" i="1"/>
  <c r="H87" i="1"/>
  <c r="G87" i="1"/>
  <c r="H88" i="1"/>
  <c r="G88" i="1"/>
  <c r="H90" i="1"/>
  <c r="G90" i="1"/>
  <c r="H109" i="1"/>
  <c r="G109" i="1"/>
  <c r="H115" i="1"/>
  <c r="G115" i="1"/>
  <c r="H102" i="1"/>
  <c r="G102" i="1"/>
  <c r="H108" i="1"/>
  <c r="G108" i="1"/>
  <c r="H106" i="1"/>
  <c r="G106" i="1"/>
  <c r="H96" i="1"/>
  <c r="G96" i="1"/>
  <c r="H86" i="1"/>
  <c r="G86" i="1"/>
  <c r="H97" i="1"/>
  <c r="G97" i="1"/>
  <c r="H93" i="1"/>
  <c r="G93" i="1"/>
  <c r="H98" i="1"/>
  <c r="G98" i="1"/>
  <c r="H94" i="1"/>
  <c r="G94" i="1"/>
  <c r="H95" i="1"/>
  <c r="G95" i="1"/>
  <c r="H107" i="1"/>
  <c r="G107" i="1"/>
  <c r="H104" i="1"/>
  <c r="G104" i="1"/>
  <c r="H100" i="1"/>
  <c r="G100" i="1"/>
  <c r="H105" i="1"/>
  <c r="G105" i="1"/>
  <c r="H99" i="1"/>
  <c r="G99" i="1"/>
  <c r="H89" i="1"/>
  <c r="G89" i="1"/>
  <c r="H112" i="1"/>
  <c r="G112" i="1"/>
  <c r="H83" i="1"/>
  <c r="G83" i="1"/>
  <c r="H84" i="1"/>
  <c r="G84" i="1"/>
  <c r="H82" i="1"/>
  <c r="G82" i="1"/>
  <c r="H114" i="1"/>
  <c r="G114" i="1"/>
  <c r="H113" i="1"/>
  <c r="G113" i="1"/>
  <c r="H74" i="1"/>
  <c r="G74" i="1"/>
  <c r="H78" i="1"/>
  <c r="G78" i="1"/>
  <c r="H71" i="1"/>
  <c r="G71" i="1"/>
  <c r="H79" i="1"/>
  <c r="G79" i="1"/>
  <c r="H69" i="1"/>
  <c r="G69" i="1"/>
  <c r="H76" i="1"/>
  <c r="G76" i="1"/>
  <c r="H70" i="1"/>
  <c r="G70" i="1"/>
  <c r="H75" i="1"/>
  <c r="G75" i="1"/>
  <c r="H68" i="1"/>
  <c r="G68" i="1"/>
  <c r="H77" i="1"/>
  <c r="G77" i="1"/>
  <c r="H73" i="1"/>
  <c r="G73" i="1"/>
  <c r="H72" i="1"/>
  <c r="G72" i="1"/>
  <c r="H182" i="1"/>
  <c r="G182" i="1"/>
  <c r="H66" i="1"/>
  <c r="G66" i="1"/>
  <c r="H67" i="1"/>
  <c r="G67" i="1"/>
  <c r="H65" i="1"/>
  <c r="G65" i="1"/>
  <c r="H64" i="1"/>
  <c r="G64" i="1"/>
  <c r="H62" i="1"/>
  <c r="G62" i="1"/>
  <c r="H59" i="1"/>
  <c r="G59" i="1"/>
  <c r="H57" i="1"/>
  <c r="G57" i="1"/>
  <c r="H58" i="1"/>
  <c r="G58" i="1"/>
  <c r="H61" i="1"/>
  <c r="G61" i="1"/>
  <c r="H63" i="1"/>
  <c r="G63" i="1"/>
  <c r="D181" i="1"/>
  <c r="C181" i="1"/>
  <c r="E181" i="1" s="1"/>
  <c r="B181" i="1"/>
  <c r="A181" i="1"/>
  <c r="D180" i="1"/>
  <c r="C180" i="1"/>
  <c r="E180" i="1" s="1"/>
  <c r="B180" i="1"/>
  <c r="A180" i="1"/>
  <c r="D172" i="1"/>
  <c r="C172" i="1"/>
  <c r="E172" i="1" s="1"/>
  <c r="B172" i="1"/>
  <c r="A172" i="1"/>
  <c r="D174" i="1"/>
  <c r="C174" i="1"/>
  <c r="E174" i="1" s="1"/>
  <c r="B174" i="1"/>
  <c r="A174" i="1"/>
  <c r="D178" i="1"/>
  <c r="C178" i="1"/>
  <c r="E178" i="1" s="1"/>
  <c r="B178" i="1"/>
  <c r="A178" i="1"/>
  <c r="D175" i="1"/>
  <c r="C175" i="1"/>
  <c r="E175" i="1" s="1"/>
  <c r="B175" i="1"/>
  <c r="A175" i="1"/>
  <c r="D176" i="1"/>
  <c r="C176" i="1"/>
  <c r="E176" i="1" s="1"/>
  <c r="B176" i="1"/>
  <c r="A176" i="1"/>
  <c r="D179" i="1"/>
  <c r="C179" i="1"/>
  <c r="E179" i="1" s="1"/>
  <c r="B179" i="1"/>
  <c r="A179" i="1"/>
  <c r="D171" i="1"/>
  <c r="C171" i="1"/>
  <c r="E171" i="1" s="1"/>
  <c r="B171" i="1"/>
  <c r="A171" i="1"/>
  <c r="D173" i="1"/>
  <c r="C173" i="1"/>
  <c r="E173" i="1" s="1"/>
  <c r="B173" i="1"/>
  <c r="A173" i="1"/>
  <c r="D169" i="1"/>
  <c r="C169" i="1"/>
  <c r="E169" i="1" s="1"/>
  <c r="B169" i="1"/>
  <c r="A169" i="1"/>
  <c r="D168" i="1"/>
  <c r="C168" i="1"/>
  <c r="E168" i="1" s="1"/>
  <c r="B168" i="1"/>
  <c r="A168" i="1"/>
  <c r="D170" i="1"/>
  <c r="C170" i="1"/>
  <c r="E170" i="1" s="1"/>
  <c r="B170" i="1"/>
  <c r="A170" i="1"/>
  <c r="D157" i="1"/>
  <c r="C157" i="1"/>
  <c r="E157" i="1" s="1"/>
  <c r="B157" i="1"/>
  <c r="A157" i="1"/>
  <c r="D161" i="1"/>
  <c r="C161" i="1"/>
  <c r="E161" i="1" s="1"/>
  <c r="B161" i="1"/>
  <c r="A161" i="1"/>
  <c r="D156" i="1"/>
  <c r="C156" i="1"/>
  <c r="E156" i="1" s="1"/>
  <c r="B156" i="1"/>
  <c r="A156" i="1"/>
  <c r="D158" i="1"/>
  <c r="C158" i="1"/>
  <c r="E158" i="1" s="1"/>
  <c r="B158" i="1"/>
  <c r="A158" i="1"/>
  <c r="D162" i="1"/>
  <c r="C162" i="1"/>
  <c r="E162" i="1" s="1"/>
  <c r="B162" i="1"/>
  <c r="A162" i="1"/>
  <c r="D163" i="1"/>
  <c r="C163" i="1"/>
  <c r="E163" i="1" s="1"/>
  <c r="B163" i="1"/>
  <c r="A163" i="1"/>
  <c r="D166" i="1"/>
  <c r="C166" i="1"/>
  <c r="E166" i="1" s="1"/>
  <c r="B166" i="1"/>
  <c r="A166" i="1"/>
  <c r="D167" i="1"/>
  <c r="C167" i="1"/>
  <c r="E167" i="1" s="1"/>
  <c r="B167" i="1"/>
  <c r="A167" i="1"/>
  <c r="D155" i="1"/>
  <c r="C155" i="1"/>
  <c r="E155" i="1" s="1"/>
  <c r="B155" i="1"/>
  <c r="A155" i="1"/>
  <c r="D165" i="1"/>
  <c r="C165" i="1"/>
  <c r="E165" i="1" s="1"/>
  <c r="B165" i="1"/>
  <c r="A165" i="1"/>
  <c r="D159" i="1"/>
  <c r="C159" i="1"/>
  <c r="E159" i="1" s="1"/>
  <c r="B159" i="1"/>
  <c r="A159" i="1"/>
  <c r="D160" i="1"/>
  <c r="C160" i="1"/>
  <c r="E160" i="1" s="1"/>
  <c r="B160" i="1"/>
  <c r="A160" i="1"/>
  <c r="D164" i="1"/>
  <c r="C164" i="1"/>
  <c r="E164" i="1" s="1"/>
  <c r="B164" i="1"/>
  <c r="A164" i="1"/>
  <c r="D154" i="1"/>
  <c r="C154" i="1"/>
  <c r="E154" i="1" s="1"/>
  <c r="B154" i="1"/>
  <c r="A154" i="1"/>
  <c r="D150" i="1"/>
  <c r="C150" i="1"/>
  <c r="E150" i="1" s="1"/>
  <c r="B150" i="1"/>
  <c r="A150" i="1"/>
  <c r="D152" i="1"/>
  <c r="C152" i="1"/>
  <c r="E152" i="1" s="1"/>
  <c r="B152" i="1"/>
  <c r="A152" i="1"/>
  <c r="D151" i="1"/>
  <c r="C151" i="1"/>
  <c r="E151" i="1" s="1"/>
  <c r="B151" i="1"/>
  <c r="A151" i="1"/>
  <c r="D153" i="1"/>
  <c r="C153" i="1"/>
  <c r="E153" i="1" s="1"/>
  <c r="B153" i="1"/>
  <c r="A153" i="1"/>
  <c r="D149" i="1"/>
  <c r="C149" i="1"/>
  <c r="E149" i="1" s="1"/>
  <c r="B149" i="1"/>
  <c r="A149" i="1"/>
  <c r="D148" i="1"/>
  <c r="C148" i="1"/>
  <c r="E148" i="1" s="1"/>
  <c r="B148" i="1"/>
  <c r="A148" i="1"/>
  <c r="D19" i="1"/>
  <c r="C19" i="1"/>
  <c r="E19" i="1" s="1"/>
  <c r="B19" i="1"/>
  <c r="A19" i="1"/>
  <c r="D9" i="1"/>
  <c r="C9" i="1"/>
  <c r="E9" i="1" s="1"/>
  <c r="B9" i="1"/>
  <c r="A9" i="1"/>
  <c r="D34" i="1"/>
  <c r="C34" i="1"/>
  <c r="E34" i="1" s="1"/>
  <c r="B34" i="1"/>
  <c r="A34" i="1"/>
  <c r="D33" i="1"/>
  <c r="C33" i="1"/>
  <c r="E33" i="1" s="1"/>
  <c r="B33" i="1"/>
  <c r="A33" i="1"/>
  <c r="D32" i="1"/>
  <c r="C32" i="1"/>
  <c r="E32" i="1" s="1"/>
  <c r="B32" i="1"/>
  <c r="A32" i="1"/>
  <c r="D31" i="1"/>
  <c r="C31" i="1"/>
  <c r="E31" i="1" s="1"/>
  <c r="B31" i="1"/>
  <c r="A31" i="1"/>
  <c r="D30" i="1"/>
  <c r="C30" i="1"/>
  <c r="E30" i="1" s="1"/>
  <c r="B30" i="1"/>
  <c r="A30" i="1"/>
  <c r="D29" i="1"/>
  <c r="C29" i="1"/>
  <c r="E29" i="1" s="1"/>
  <c r="B29" i="1"/>
  <c r="A29" i="1"/>
  <c r="D28" i="1"/>
  <c r="C28" i="1"/>
  <c r="E28" i="1" s="1"/>
  <c r="B28" i="1"/>
  <c r="A28" i="1"/>
  <c r="D27" i="1"/>
  <c r="C27" i="1"/>
  <c r="E27" i="1" s="1"/>
  <c r="B27" i="1"/>
  <c r="A27" i="1"/>
  <c r="D26" i="1"/>
  <c r="C26" i="1"/>
  <c r="E26" i="1" s="1"/>
  <c r="B26" i="1"/>
  <c r="A26" i="1"/>
  <c r="D17" i="1"/>
  <c r="C17" i="1"/>
  <c r="E17" i="1" s="1"/>
  <c r="B17" i="1"/>
  <c r="A17" i="1"/>
  <c r="D15" i="1"/>
  <c r="C15" i="1"/>
  <c r="E15" i="1" s="1"/>
  <c r="B15" i="1"/>
  <c r="A15" i="1"/>
  <c r="D16" i="1"/>
  <c r="C16" i="1"/>
  <c r="E16" i="1" s="1"/>
  <c r="B16" i="1"/>
  <c r="A16" i="1"/>
  <c r="D13" i="1"/>
  <c r="C13" i="1"/>
  <c r="E13" i="1" s="1"/>
  <c r="B13" i="1"/>
  <c r="A13" i="1"/>
  <c r="D25" i="1"/>
  <c r="C25" i="1"/>
  <c r="E25" i="1" s="1"/>
  <c r="B25" i="1"/>
  <c r="A25" i="1"/>
  <c r="D22" i="1"/>
  <c r="C22" i="1"/>
  <c r="E22" i="1" s="1"/>
  <c r="B22" i="1"/>
  <c r="A22" i="1"/>
  <c r="D14" i="1"/>
  <c r="C14" i="1"/>
  <c r="E14" i="1" s="1"/>
  <c r="B14" i="1"/>
  <c r="A14" i="1"/>
  <c r="D24" i="1"/>
  <c r="C24" i="1"/>
  <c r="E24" i="1" s="1"/>
  <c r="B24" i="1"/>
  <c r="A24" i="1"/>
  <c r="D12" i="1"/>
  <c r="C12" i="1"/>
  <c r="E12" i="1" s="1"/>
  <c r="B12" i="1"/>
  <c r="A12" i="1"/>
  <c r="D8" i="1"/>
  <c r="C8" i="1"/>
  <c r="E8" i="1" s="1"/>
  <c r="B8" i="1"/>
  <c r="A8" i="1"/>
  <c r="D18" i="1"/>
  <c r="C18" i="1"/>
  <c r="E18" i="1" s="1"/>
  <c r="B18" i="1"/>
  <c r="A18" i="1"/>
  <c r="D23" i="1"/>
  <c r="C23" i="1"/>
  <c r="E23" i="1" s="1"/>
  <c r="B23" i="1"/>
  <c r="A23" i="1"/>
  <c r="D7" i="1"/>
  <c r="C7" i="1"/>
  <c r="E7" i="1" s="1"/>
  <c r="B7" i="1"/>
  <c r="A7" i="1"/>
  <c r="D20" i="1"/>
  <c r="C20" i="1"/>
  <c r="E20" i="1" s="1"/>
  <c r="B20" i="1"/>
  <c r="A20" i="1"/>
  <c r="D35" i="1"/>
  <c r="C35" i="1"/>
  <c r="E35" i="1" s="1"/>
  <c r="B35" i="1"/>
  <c r="A35" i="1"/>
  <c r="D10" i="1"/>
  <c r="C10" i="1"/>
  <c r="E10" i="1" s="1"/>
  <c r="B10" i="1"/>
  <c r="A10" i="1"/>
  <c r="D21" i="1"/>
  <c r="C21" i="1"/>
  <c r="E21" i="1" s="1"/>
  <c r="B21" i="1"/>
  <c r="A21" i="1"/>
  <c r="D11" i="1"/>
  <c r="C11" i="1"/>
  <c r="E11" i="1" s="1"/>
  <c r="B11" i="1"/>
  <c r="A11" i="1"/>
  <c r="D36" i="1"/>
  <c r="C36" i="1"/>
  <c r="E36" i="1" s="1"/>
  <c r="B36" i="1"/>
  <c r="A36" i="1"/>
  <c r="D37" i="1"/>
  <c r="C37" i="1"/>
  <c r="E37" i="1" s="1"/>
  <c r="B37" i="1"/>
  <c r="A37" i="1"/>
  <c r="D5" i="1"/>
  <c r="C5" i="1"/>
  <c r="E5" i="1" s="1"/>
  <c r="B5" i="1"/>
  <c r="A5" i="1"/>
  <c r="D6" i="1"/>
  <c r="C6" i="1"/>
  <c r="E6" i="1" s="1"/>
  <c r="B6" i="1"/>
  <c r="A6" i="1"/>
  <c r="D47" i="1"/>
  <c r="C47" i="1"/>
  <c r="E47" i="1" s="1"/>
  <c r="B47" i="1"/>
  <c r="A47" i="1"/>
  <c r="D45" i="1"/>
  <c r="C45" i="1"/>
  <c r="E45" i="1" s="1"/>
  <c r="B45" i="1"/>
  <c r="A45" i="1"/>
  <c r="D48" i="1"/>
  <c r="C48" i="1"/>
  <c r="E48" i="1" s="1"/>
  <c r="B48" i="1"/>
  <c r="A48" i="1"/>
  <c r="D39" i="1"/>
  <c r="C39" i="1"/>
  <c r="E39" i="1" s="1"/>
  <c r="B39" i="1"/>
  <c r="A39" i="1"/>
  <c r="D49" i="1"/>
  <c r="C49" i="1"/>
  <c r="E49" i="1" s="1"/>
  <c r="B49" i="1"/>
  <c r="A49" i="1"/>
  <c r="D43" i="1"/>
  <c r="C43" i="1"/>
  <c r="E43" i="1" s="1"/>
  <c r="B43" i="1"/>
  <c r="A43" i="1"/>
  <c r="D42" i="1"/>
  <c r="C42" i="1"/>
  <c r="E42" i="1" s="1"/>
  <c r="B42" i="1"/>
  <c r="A42" i="1"/>
  <c r="D41" i="1"/>
  <c r="C41" i="1"/>
  <c r="E41" i="1" s="1"/>
  <c r="B41" i="1"/>
  <c r="A41" i="1"/>
  <c r="D40" i="1"/>
  <c r="C40" i="1"/>
  <c r="E40" i="1" s="1"/>
  <c r="B40" i="1"/>
  <c r="A40" i="1"/>
  <c r="D46" i="1"/>
  <c r="C46" i="1"/>
  <c r="E46" i="1" s="1"/>
  <c r="B46" i="1"/>
  <c r="A46" i="1"/>
  <c r="D38" i="1"/>
  <c r="C38" i="1"/>
  <c r="E38" i="1" s="1"/>
  <c r="B38" i="1"/>
  <c r="A38" i="1"/>
  <c r="D44" i="1"/>
  <c r="C44" i="1"/>
  <c r="E44" i="1" s="1"/>
  <c r="B44" i="1"/>
  <c r="A44" i="1"/>
  <c r="D187" i="1"/>
  <c r="C187" i="1"/>
  <c r="E187" i="1" s="1"/>
  <c r="B187" i="1"/>
  <c r="A187" i="1"/>
  <c r="D188" i="1"/>
  <c r="C188" i="1"/>
  <c r="E188" i="1" s="1"/>
  <c r="B188" i="1"/>
  <c r="A188" i="1"/>
  <c r="D185" i="1"/>
  <c r="C185" i="1"/>
  <c r="E185" i="1" s="1"/>
  <c r="B185" i="1"/>
  <c r="A185" i="1"/>
  <c r="D184" i="1"/>
  <c r="C184" i="1"/>
  <c r="E184" i="1" s="1"/>
  <c r="B184" i="1"/>
  <c r="A184" i="1"/>
  <c r="D183" i="1"/>
  <c r="C183" i="1"/>
  <c r="E183" i="1" s="1"/>
  <c r="B183" i="1"/>
  <c r="A183" i="1"/>
  <c r="D186" i="1"/>
  <c r="C186" i="1"/>
  <c r="E186" i="1" s="1"/>
  <c r="B186" i="1"/>
  <c r="A186" i="1"/>
  <c r="D140" i="1"/>
  <c r="C140" i="1"/>
  <c r="E140" i="1" s="1"/>
  <c r="B140" i="1"/>
  <c r="A140" i="1"/>
  <c r="D139" i="1"/>
  <c r="C139" i="1"/>
  <c r="E139" i="1" s="1"/>
  <c r="B139" i="1"/>
  <c r="A139" i="1"/>
  <c r="D138" i="1"/>
  <c r="C138" i="1"/>
  <c r="E138" i="1" s="1"/>
  <c r="B138" i="1"/>
  <c r="A138" i="1"/>
  <c r="D137" i="1"/>
  <c r="C137" i="1"/>
  <c r="E137" i="1" s="1"/>
  <c r="B137" i="1"/>
  <c r="A137" i="1"/>
  <c r="D143" i="1"/>
  <c r="C143" i="1"/>
  <c r="E143" i="1" s="1"/>
  <c r="B143" i="1"/>
  <c r="A143" i="1"/>
  <c r="D132" i="1"/>
  <c r="C132" i="1"/>
  <c r="E132" i="1" s="1"/>
  <c r="B132" i="1"/>
  <c r="A132" i="1"/>
  <c r="D136" i="1"/>
  <c r="C136" i="1"/>
  <c r="E136" i="1" s="1"/>
  <c r="B136" i="1"/>
  <c r="A136" i="1"/>
  <c r="D145" i="1"/>
  <c r="C145" i="1"/>
  <c r="E145" i="1" s="1"/>
  <c r="B145" i="1"/>
  <c r="A145" i="1"/>
  <c r="D144" i="1"/>
  <c r="C144" i="1"/>
  <c r="E144" i="1" s="1"/>
  <c r="B144" i="1"/>
  <c r="A144" i="1"/>
  <c r="D135" i="1"/>
  <c r="C135" i="1"/>
  <c r="E135" i="1" s="1"/>
  <c r="B135" i="1"/>
  <c r="A135" i="1"/>
  <c r="D133" i="1"/>
  <c r="C133" i="1"/>
  <c r="E133" i="1" s="1"/>
  <c r="B133" i="1"/>
  <c r="A133" i="1"/>
  <c r="D147" i="1"/>
  <c r="C147" i="1"/>
  <c r="E147" i="1" s="1"/>
  <c r="B147" i="1"/>
  <c r="A147" i="1"/>
  <c r="D141" i="1"/>
  <c r="C141" i="1"/>
  <c r="E141" i="1" s="1"/>
  <c r="B141" i="1"/>
  <c r="A141" i="1"/>
  <c r="D134" i="1"/>
  <c r="C134" i="1"/>
  <c r="E134" i="1" s="1"/>
  <c r="B134" i="1"/>
  <c r="A134" i="1"/>
  <c r="D142" i="1"/>
  <c r="C142" i="1"/>
  <c r="E142" i="1" s="1"/>
  <c r="B142" i="1"/>
  <c r="A142" i="1"/>
  <c r="D131" i="1"/>
  <c r="C131" i="1"/>
  <c r="E131" i="1" s="1"/>
  <c r="B131" i="1"/>
  <c r="A131" i="1"/>
  <c r="D130" i="1"/>
  <c r="C130" i="1"/>
  <c r="E130" i="1" s="1"/>
  <c r="B130" i="1"/>
  <c r="A130" i="1"/>
  <c r="D123" i="1"/>
  <c r="C123" i="1"/>
  <c r="E123" i="1" s="1"/>
  <c r="B123" i="1"/>
  <c r="A123" i="1"/>
  <c r="D125" i="1"/>
  <c r="C125" i="1"/>
  <c r="E125" i="1" s="1"/>
  <c r="B125" i="1"/>
  <c r="A125" i="1"/>
  <c r="D127" i="1"/>
  <c r="C127" i="1"/>
  <c r="E127" i="1" s="1"/>
  <c r="B127" i="1"/>
  <c r="A127" i="1"/>
  <c r="D129" i="1"/>
  <c r="C129" i="1"/>
  <c r="E129" i="1" s="1"/>
  <c r="B129" i="1"/>
  <c r="A129" i="1"/>
  <c r="D128" i="1"/>
  <c r="C128" i="1"/>
  <c r="E128" i="1" s="1"/>
  <c r="B128" i="1"/>
  <c r="A128" i="1"/>
  <c r="D124" i="1"/>
  <c r="C124" i="1"/>
  <c r="E124" i="1" s="1"/>
  <c r="B124" i="1"/>
  <c r="A124" i="1"/>
  <c r="D126" i="1"/>
  <c r="C126" i="1"/>
  <c r="E126" i="1" s="1"/>
  <c r="B126" i="1"/>
  <c r="A126" i="1"/>
  <c r="D56" i="1"/>
  <c r="C56" i="1"/>
  <c r="E56" i="1" s="1"/>
  <c r="B56" i="1"/>
  <c r="A56" i="1"/>
  <c r="D54" i="1"/>
  <c r="C54" i="1"/>
  <c r="E54" i="1" s="1"/>
  <c r="B54" i="1"/>
  <c r="A54" i="1"/>
  <c r="D55" i="1"/>
  <c r="C55" i="1"/>
  <c r="E55" i="1" s="1"/>
  <c r="B55" i="1"/>
  <c r="A55" i="1"/>
  <c r="D53" i="1"/>
  <c r="C53" i="1"/>
  <c r="E53" i="1" s="1"/>
  <c r="B53" i="1"/>
  <c r="A53" i="1"/>
  <c r="D52" i="1"/>
  <c r="C52" i="1"/>
  <c r="E52" i="1" s="1"/>
  <c r="B52" i="1"/>
  <c r="A52" i="1"/>
  <c r="D50" i="1"/>
  <c r="C50" i="1"/>
  <c r="E50" i="1" s="1"/>
  <c r="B50" i="1"/>
  <c r="A50" i="1"/>
  <c r="D51" i="1"/>
  <c r="C51" i="1"/>
  <c r="E51" i="1" s="1"/>
  <c r="B51" i="1"/>
  <c r="A51" i="1"/>
  <c r="D121" i="1"/>
  <c r="C121" i="1"/>
  <c r="E121" i="1" s="1"/>
  <c r="B121" i="1"/>
  <c r="A121" i="1"/>
  <c r="D117" i="1"/>
  <c r="C117" i="1"/>
  <c r="E117" i="1" s="1"/>
  <c r="B117" i="1"/>
  <c r="A117" i="1"/>
  <c r="D120" i="1"/>
  <c r="C120" i="1"/>
  <c r="E120" i="1" s="1"/>
  <c r="B120" i="1"/>
  <c r="A120" i="1"/>
  <c r="D122" i="1"/>
  <c r="C122" i="1"/>
  <c r="E122" i="1" s="1"/>
  <c r="B122" i="1"/>
  <c r="A122" i="1"/>
  <c r="D119" i="1"/>
  <c r="C119" i="1"/>
  <c r="E119" i="1" s="1"/>
  <c r="B119" i="1"/>
  <c r="A119" i="1"/>
  <c r="D118" i="1"/>
  <c r="C118" i="1"/>
  <c r="E118" i="1" s="1"/>
  <c r="B118" i="1"/>
  <c r="A118" i="1"/>
  <c r="D111" i="1"/>
  <c r="C111" i="1"/>
  <c r="E111" i="1" s="1"/>
  <c r="B111" i="1"/>
  <c r="A111" i="1"/>
  <c r="D110" i="1"/>
  <c r="C110" i="1"/>
  <c r="E110" i="1" s="1"/>
  <c r="B110" i="1"/>
  <c r="A110" i="1"/>
  <c r="D116" i="1"/>
  <c r="C116" i="1"/>
  <c r="E116" i="1" s="1"/>
  <c r="B116" i="1"/>
  <c r="A116" i="1"/>
  <c r="D91" i="1"/>
  <c r="C91" i="1"/>
  <c r="E91" i="1" s="1"/>
  <c r="B91" i="1"/>
  <c r="A91" i="1"/>
  <c r="D103" i="1"/>
  <c r="C103" i="1"/>
  <c r="E103" i="1" s="1"/>
  <c r="B103" i="1"/>
  <c r="A103" i="1"/>
  <c r="D92" i="1"/>
  <c r="C92" i="1"/>
  <c r="E92" i="1" s="1"/>
  <c r="B92" i="1"/>
  <c r="A92" i="1"/>
  <c r="D101" i="1"/>
  <c r="C101" i="1"/>
  <c r="E101" i="1" s="1"/>
  <c r="B101" i="1"/>
  <c r="A101" i="1"/>
  <c r="D87" i="1"/>
  <c r="C87" i="1"/>
  <c r="E87" i="1" s="1"/>
  <c r="B87" i="1"/>
  <c r="A87" i="1"/>
  <c r="D88" i="1"/>
  <c r="C88" i="1"/>
  <c r="E88" i="1" s="1"/>
  <c r="B88" i="1"/>
  <c r="A88" i="1"/>
  <c r="D90" i="1"/>
  <c r="C90" i="1"/>
  <c r="E90" i="1" s="1"/>
  <c r="B90" i="1"/>
  <c r="A90" i="1"/>
  <c r="D109" i="1"/>
  <c r="C109" i="1"/>
  <c r="E109" i="1" s="1"/>
  <c r="B109" i="1"/>
  <c r="A109" i="1"/>
  <c r="D115" i="1"/>
  <c r="C115" i="1"/>
  <c r="E115" i="1" s="1"/>
  <c r="B115" i="1"/>
  <c r="A115" i="1"/>
  <c r="D102" i="1"/>
  <c r="C102" i="1"/>
  <c r="E102" i="1" s="1"/>
  <c r="B102" i="1"/>
  <c r="A102" i="1"/>
  <c r="D108" i="1"/>
  <c r="C108" i="1"/>
  <c r="E108" i="1" s="1"/>
  <c r="B108" i="1"/>
  <c r="A108" i="1"/>
  <c r="D106" i="1"/>
  <c r="C106" i="1"/>
  <c r="E106" i="1" s="1"/>
  <c r="B106" i="1"/>
  <c r="A106" i="1"/>
  <c r="D96" i="1"/>
  <c r="C96" i="1"/>
  <c r="E96" i="1" s="1"/>
  <c r="B96" i="1"/>
  <c r="A96" i="1"/>
  <c r="D86" i="1"/>
  <c r="C86" i="1"/>
  <c r="E86" i="1" s="1"/>
  <c r="B86" i="1"/>
  <c r="A86" i="1"/>
  <c r="D97" i="1"/>
  <c r="C97" i="1"/>
  <c r="E97" i="1" s="1"/>
  <c r="B97" i="1"/>
  <c r="A97" i="1"/>
  <c r="D93" i="1"/>
  <c r="C93" i="1"/>
  <c r="E93" i="1" s="1"/>
  <c r="B93" i="1"/>
  <c r="A93" i="1"/>
  <c r="D98" i="1"/>
  <c r="C98" i="1"/>
  <c r="E98" i="1" s="1"/>
  <c r="B98" i="1"/>
  <c r="A98" i="1"/>
  <c r="D94" i="1"/>
  <c r="C94" i="1"/>
  <c r="E94" i="1" s="1"/>
  <c r="B94" i="1"/>
  <c r="A94" i="1"/>
  <c r="D95" i="1"/>
  <c r="C95" i="1"/>
  <c r="E95" i="1" s="1"/>
  <c r="B95" i="1"/>
  <c r="A95" i="1"/>
  <c r="D107" i="1"/>
  <c r="C107" i="1"/>
  <c r="E107" i="1" s="1"/>
  <c r="B107" i="1"/>
  <c r="A107" i="1"/>
  <c r="D104" i="1"/>
  <c r="C104" i="1"/>
  <c r="E104" i="1" s="1"/>
  <c r="B104" i="1"/>
  <c r="A104" i="1"/>
  <c r="D100" i="1"/>
  <c r="C100" i="1"/>
  <c r="E100" i="1" s="1"/>
  <c r="B100" i="1"/>
  <c r="A100" i="1"/>
  <c r="D105" i="1"/>
  <c r="C105" i="1"/>
  <c r="E105" i="1" s="1"/>
  <c r="B105" i="1"/>
  <c r="A105" i="1"/>
  <c r="D99" i="1"/>
  <c r="C99" i="1"/>
  <c r="E99" i="1" s="1"/>
  <c r="B99" i="1"/>
  <c r="A99" i="1"/>
  <c r="D89" i="1"/>
  <c r="C89" i="1"/>
  <c r="E89" i="1" s="1"/>
  <c r="B89" i="1"/>
  <c r="A89" i="1"/>
  <c r="D112" i="1"/>
  <c r="C112" i="1"/>
  <c r="E112" i="1" s="1"/>
  <c r="B112" i="1"/>
  <c r="A112" i="1"/>
  <c r="D83" i="1"/>
  <c r="C83" i="1"/>
  <c r="E83" i="1" s="1"/>
  <c r="B83" i="1"/>
  <c r="A83" i="1"/>
  <c r="D84" i="1"/>
  <c r="C84" i="1"/>
  <c r="E84" i="1" s="1"/>
  <c r="B84" i="1"/>
  <c r="A84" i="1"/>
  <c r="D82" i="1"/>
  <c r="C82" i="1"/>
  <c r="E82" i="1" s="1"/>
  <c r="B82" i="1"/>
  <c r="A82" i="1"/>
  <c r="D114" i="1"/>
  <c r="C114" i="1"/>
  <c r="E114" i="1" s="1"/>
  <c r="B114" i="1"/>
  <c r="A114" i="1"/>
  <c r="D113" i="1"/>
  <c r="C113" i="1"/>
  <c r="E113" i="1" s="1"/>
  <c r="B113" i="1"/>
  <c r="A113" i="1"/>
  <c r="D74" i="1"/>
  <c r="C74" i="1"/>
  <c r="E74" i="1" s="1"/>
  <c r="B74" i="1"/>
  <c r="A74" i="1"/>
  <c r="D78" i="1"/>
  <c r="C78" i="1"/>
  <c r="E78" i="1" s="1"/>
  <c r="B78" i="1"/>
  <c r="A78" i="1"/>
  <c r="D71" i="1"/>
  <c r="C71" i="1"/>
  <c r="E71" i="1" s="1"/>
  <c r="B71" i="1"/>
  <c r="A71" i="1"/>
  <c r="D79" i="1"/>
  <c r="C79" i="1"/>
  <c r="E79" i="1" s="1"/>
  <c r="B79" i="1"/>
  <c r="A79" i="1"/>
  <c r="D69" i="1"/>
  <c r="C69" i="1"/>
  <c r="E69" i="1" s="1"/>
  <c r="B69" i="1"/>
  <c r="A69" i="1"/>
  <c r="D76" i="1"/>
  <c r="C76" i="1"/>
  <c r="E76" i="1" s="1"/>
  <c r="B76" i="1"/>
  <c r="A76" i="1"/>
  <c r="D70" i="1"/>
  <c r="C70" i="1"/>
  <c r="E70" i="1" s="1"/>
  <c r="B70" i="1"/>
  <c r="A70" i="1"/>
  <c r="D75" i="1"/>
  <c r="C75" i="1"/>
  <c r="E75" i="1" s="1"/>
  <c r="B75" i="1"/>
  <c r="A75" i="1"/>
  <c r="D68" i="1"/>
  <c r="C68" i="1"/>
  <c r="E68" i="1" s="1"/>
  <c r="B68" i="1"/>
  <c r="A68" i="1"/>
  <c r="D77" i="1"/>
  <c r="C77" i="1"/>
  <c r="E77" i="1" s="1"/>
  <c r="B77" i="1"/>
  <c r="A77" i="1"/>
  <c r="D73" i="1"/>
  <c r="C73" i="1"/>
  <c r="E73" i="1" s="1"/>
  <c r="B73" i="1"/>
  <c r="A73" i="1"/>
  <c r="D72" i="1"/>
  <c r="C72" i="1"/>
  <c r="E72" i="1" s="1"/>
  <c r="B72" i="1"/>
  <c r="A72" i="1"/>
  <c r="D182" i="1"/>
  <c r="C182" i="1"/>
  <c r="E182" i="1" s="1"/>
  <c r="B182" i="1"/>
  <c r="A182" i="1"/>
  <c r="D66" i="1"/>
  <c r="C66" i="1"/>
  <c r="E66" i="1" s="1"/>
  <c r="B66" i="1"/>
  <c r="A66" i="1"/>
  <c r="D67" i="1"/>
  <c r="C67" i="1"/>
  <c r="E67" i="1" s="1"/>
  <c r="B67" i="1"/>
  <c r="A67" i="1"/>
  <c r="D65" i="1"/>
  <c r="C65" i="1"/>
  <c r="E65" i="1" s="1"/>
  <c r="B65" i="1"/>
  <c r="A65" i="1"/>
  <c r="D64" i="1"/>
  <c r="C64" i="1"/>
  <c r="E64" i="1" s="1"/>
  <c r="B64" i="1"/>
  <c r="A64" i="1"/>
  <c r="D62" i="1"/>
  <c r="C62" i="1"/>
  <c r="E62" i="1" s="1"/>
  <c r="B62" i="1"/>
  <c r="A62" i="1"/>
  <c r="D59" i="1"/>
  <c r="C59" i="1"/>
  <c r="E59" i="1" s="1"/>
  <c r="B59" i="1"/>
  <c r="A59" i="1"/>
  <c r="D57" i="1"/>
  <c r="C57" i="1"/>
  <c r="E57" i="1" s="1"/>
  <c r="B57" i="1"/>
  <c r="A57" i="1"/>
  <c r="D58" i="1"/>
  <c r="C58" i="1"/>
  <c r="E58" i="1" s="1"/>
  <c r="B58" i="1"/>
  <c r="A58" i="1"/>
  <c r="D61" i="1"/>
  <c r="C61" i="1"/>
  <c r="E61" i="1" s="1"/>
  <c r="B61" i="1"/>
  <c r="A61" i="1"/>
  <c r="D63" i="1"/>
  <c r="C63" i="1"/>
  <c r="E63" i="1" s="1"/>
  <c r="B63" i="1"/>
  <c r="A63" i="1"/>
  <c r="H60" i="1"/>
  <c r="G60" i="1"/>
  <c r="D60" i="1"/>
  <c r="C60" i="1"/>
  <c r="E60" i="1" s="1"/>
  <c r="B60" i="1"/>
  <c r="A60" i="1"/>
  <c r="S60" i="1" l="1"/>
  <c r="V60" i="1" s="1"/>
  <c r="W60" i="1" s="1"/>
  <c r="R189" i="1"/>
  <c r="W5" i="1"/>
  <c r="W185" i="1"/>
  <c r="S63" i="1"/>
  <c r="V63" i="1" s="1"/>
  <c r="S61" i="1"/>
  <c r="S58" i="1"/>
  <c r="V58" i="1" s="1"/>
  <c r="S57" i="1"/>
  <c r="V57" i="1" s="1"/>
  <c r="S59" i="1"/>
  <c r="V59" i="1" s="1"/>
  <c r="S62" i="1"/>
  <c r="V62" i="1" s="1"/>
  <c r="S64" i="1"/>
  <c r="V64" i="1" s="1"/>
  <c r="S65" i="1"/>
  <c r="V65" i="1" s="1"/>
  <c r="S67" i="1"/>
  <c r="S66" i="1"/>
  <c r="V66" i="1" s="1"/>
  <c r="S182" i="1"/>
  <c r="S72" i="1"/>
  <c r="V72" i="1" s="1"/>
  <c r="S73" i="1"/>
  <c r="V73" i="1" s="1"/>
  <c r="S77" i="1"/>
  <c r="S68" i="1"/>
  <c r="V68" i="1" s="1"/>
  <c r="S75" i="1"/>
  <c r="S70" i="1"/>
  <c r="S76" i="1"/>
  <c r="V76" i="1" s="1"/>
  <c r="S69" i="1"/>
  <c r="V69" i="1" s="1"/>
  <c r="S79" i="1"/>
  <c r="V79" i="1" s="1"/>
  <c r="S71" i="1"/>
  <c r="V71" i="1" s="1"/>
  <c r="S78" i="1"/>
  <c r="S74" i="1"/>
  <c r="V74" i="1" s="1"/>
  <c r="S113" i="1"/>
  <c r="V113" i="1" s="1"/>
  <c r="S114" i="1"/>
  <c r="V114" i="1" s="1"/>
  <c r="S82" i="1"/>
  <c r="V82" i="1" s="1"/>
  <c r="S84" i="1"/>
  <c r="V84" i="1" s="1"/>
  <c r="S83" i="1"/>
  <c r="V83" i="1" s="1"/>
  <c r="S112" i="1"/>
  <c r="V112" i="1" s="1"/>
  <c r="S89" i="1"/>
  <c r="V89" i="1" s="1"/>
  <c r="S99" i="1"/>
  <c r="V99" i="1" s="1"/>
  <c r="S105" i="1"/>
  <c r="V105" i="1" s="1"/>
  <c r="S100" i="1"/>
  <c r="S104" i="1"/>
  <c r="V104" i="1" s="1"/>
  <c r="S107" i="1"/>
  <c r="V107" i="1" s="1"/>
  <c r="S95" i="1"/>
  <c r="V95" i="1" s="1"/>
  <c r="S94" i="1"/>
  <c r="V94" i="1" s="1"/>
  <c r="S98" i="1"/>
  <c r="V98" i="1" s="1"/>
  <c r="S93" i="1"/>
  <c r="V93" i="1" s="1"/>
  <c r="S97" i="1"/>
  <c r="V97" i="1" s="1"/>
  <c r="S86" i="1"/>
  <c r="V86" i="1" s="1"/>
  <c r="S96" i="1"/>
  <c r="V96" i="1" s="1"/>
  <c r="S106" i="1"/>
  <c r="V106" i="1" s="1"/>
  <c r="S108" i="1"/>
  <c r="V108" i="1" s="1"/>
  <c r="S102" i="1"/>
  <c r="V102" i="1" s="1"/>
  <c r="S115" i="1"/>
  <c r="V115" i="1" s="1"/>
  <c r="S109" i="1"/>
  <c r="V109" i="1" s="1"/>
  <c r="S90" i="1"/>
  <c r="V90" i="1" s="1"/>
  <c r="S88" i="1"/>
  <c r="V88" i="1" s="1"/>
  <c r="S87" i="1"/>
  <c r="V87" i="1" s="1"/>
  <c r="S101" i="1"/>
  <c r="V101" i="1" s="1"/>
  <c r="S92" i="1"/>
  <c r="V92" i="1" s="1"/>
  <c r="S103" i="1"/>
  <c r="V103" i="1" s="1"/>
  <c r="S91" i="1"/>
  <c r="V91" i="1" s="1"/>
  <c r="S116" i="1"/>
  <c r="V116" i="1" s="1"/>
  <c r="S110" i="1"/>
  <c r="V110" i="1" s="1"/>
  <c r="S111" i="1"/>
  <c r="V111" i="1" s="1"/>
  <c r="S118" i="1"/>
  <c r="V118" i="1" s="1"/>
  <c r="S119" i="1"/>
  <c r="V119" i="1" s="1"/>
  <c r="S122" i="1"/>
  <c r="V122" i="1" s="1"/>
  <c r="S120" i="1"/>
  <c r="V120" i="1" s="1"/>
  <c r="S117" i="1"/>
  <c r="V117" i="1" s="1"/>
  <c r="S121" i="1"/>
  <c r="V121" i="1" s="1"/>
  <c r="S51" i="1"/>
  <c r="V51" i="1" s="1"/>
  <c r="S50" i="1"/>
  <c r="V50" i="1" s="1"/>
  <c r="S52" i="1"/>
  <c r="V52" i="1" s="1"/>
  <c r="S53" i="1"/>
  <c r="S55" i="1"/>
  <c r="V55" i="1" s="1"/>
  <c r="S54" i="1"/>
  <c r="V54" i="1" s="1"/>
  <c r="S56" i="1"/>
  <c r="V56" i="1" s="1"/>
  <c r="S126" i="1"/>
  <c r="V126" i="1" s="1"/>
  <c r="S124" i="1"/>
  <c r="V124" i="1" s="1"/>
  <c r="S128" i="1"/>
  <c r="V128" i="1" s="1"/>
  <c r="S129" i="1"/>
  <c r="V129" i="1" s="1"/>
  <c r="S127" i="1"/>
  <c r="V127" i="1" s="1"/>
  <c r="S125" i="1"/>
  <c r="V125" i="1" s="1"/>
  <c r="S123" i="1"/>
  <c r="V123" i="1" s="1"/>
  <c r="S130" i="1"/>
  <c r="V130" i="1" s="1"/>
  <c r="S131" i="1"/>
  <c r="V131" i="1" s="1"/>
  <c r="S142" i="1"/>
  <c r="V142" i="1" s="1"/>
  <c r="S134" i="1"/>
  <c r="S141" i="1"/>
  <c r="V141" i="1" s="1"/>
  <c r="S147" i="1"/>
  <c r="V147" i="1" s="1"/>
  <c r="S133" i="1"/>
  <c r="V133" i="1" s="1"/>
  <c r="S135" i="1"/>
  <c r="V135" i="1" s="1"/>
  <c r="S144" i="1"/>
  <c r="V144" i="1" s="1"/>
  <c r="S145" i="1"/>
  <c r="V145" i="1" s="1"/>
  <c r="S136" i="1"/>
  <c r="V136" i="1" s="1"/>
  <c r="S132" i="1"/>
  <c r="V132" i="1" s="1"/>
  <c r="S143" i="1"/>
  <c r="V143" i="1" s="1"/>
  <c r="S137" i="1"/>
  <c r="V137" i="1" s="1"/>
  <c r="S138" i="1"/>
  <c r="V138" i="1" s="1"/>
  <c r="S139" i="1"/>
  <c r="V139" i="1" s="1"/>
  <c r="S140" i="1"/>
  <c r="V140" i="1" s="1"/>
  <c r="S186" i="1"/>
  <c r="S183" i="1"/>
  <c r="V183" i="1" s="1"/>
  <c r="S184" i="1"/>
  <c r="S185" i="1"/>
  <c r="S188" i="1"/>
  <c r="S187" i="1"/>
  <c r="S44" i="1"/>
  <c r="V44" i="1" s="1"/>
  <c r="S38" i="1"/>
  <c r="V38" i="1" s="1"/>
  <c r="S46" i="1"/>
  <c r="V46" i="1" s="1"/>
  <c r="S40" i="1"/>
  <c r="V40" i="1" s="1"/>
  <c r="S41" i="1"/>
  <c r="V41" i="1" s="1"/>
  <c r="S42" i="1"/>
  <c r="V42" i="1" s="1"/>
  <c r="S43" i="1"/>
  <c r="V43" i="1" s="1"/>
  <c r="S49" i="1"/>
  <c r="V49" i="1" s="1"/>
  <c r="S39" i="1"/>
  <c r="V39" i="1" s="1"/>
  <c r="S48" i="1"/>
  <c r="V48" i="1" s="1"/>
  <c r="S45" i="1"/>
  <c r="S47" i="1"/>
  <c r="V47" i="1" s="1"/>
  <c r="S6" i="1"/>
  <c r="V6" i="1" s="1"/>
  <c r="S5" i="1"/>
  <c r="V5" i="1" s="1"/>
  <c r="S37" i="1"/>
  <c r="V37" i="1" s="1"/>
  <c r="S36" i="1"/>
  <c r="V36" i="1" s="1"/>
  <c r="S11" i="1"/>
  <c r="V11" i="1" s="1"/>
  <c r="S21" i="1"/>
  <c r="V21" i="1" s="1"/>
  <c r="S10" i="1"/>
  <c r="V10" i="1" s="1"/>
  <c r="S35" i="1"/>
  <c r="V35" i="1" s="1"/>
  <c r="S20" i="1"/>
  <c r="V20" i="1" s="1"/>
  <c r="S7" i="1"/>
  <c r="V7" i="1" s="1"/>
  <c r="S23" i="1"/>
  <c r="V23" i="1" s="1"/>
  <c r="S18" i="1"/>
  <c r="V18" i="1" s="1"/>
  <c r="S8" i="1"/>
  <c r="S12" i="1"/>
  <c r="V12" i="1" s="1"/>
  <c r="S24" i="1"/>
  <c r="V24" i="1" s="1"/>
  <c r="S14" i="1"/>
  <c r="V14" i="1" s="1"/>
  <c r="S22" i="1"/>
  <c r="V22" i="1" s="1"/>
  <c r="S25" i="1"/>
  <c r="V25" i="1" s="1"/>
  <c r="S13" i="1"/>
  <c r="V13" i="1" s="1"/>
  <c r="S16" i="1"/>
  <c r="V16" i="1" s="1"/>
  <c r="S15" i="1"/>
  <c r="V15" i="1" s="1"/>
  <c r="S17" i="1"/>
  <c r="V17" i="1" s="1"/>
  <c r="S26" i="1"/>
  <c r="V26" i="1" s="1"/>
  <c r="S27" i="1"/>
  <c r="V27" i="1" s="1"/>
  <c r="S28" i="1"/>
  <c r="V28" i="1" s="1"/>
  <c r="S29" i="1"/>
  <c r="V29" i="1" s="1"/>
  <c r="S30" i="1"/>
  <c r="V30" i="1" s="1"/>
  <c r="S31" i="1"/>
  <c r="V31" i="1" s="1"/>
  <c r="S32" i="1"/>
  <c r="V32" i="1" s="1"/>
  <c r="S33" i="1"/>
  <c r="V33" i="1" s="1"/>
  <c r="S34" i="1"/>
  <c r="V34" i="1" s="1"/>
  <c r="S9" i="1"/>
  <c r="V9" i="1" s="1"/>
  <c r="S19" i="1"/>
  <c r="V19" i="1" s="1"/>
  <c r="S148" i="1"/>
  <c r="V148" i="1" s="1"/>
  <c r="S149" i="1"/>
  <c r="V149" i="1" s="1"/>
  <c r="S153" i="1"/>
  <c r="V153" i="1" s="1"/>
  <c r="S151" i="1"/>
  <c r="S152" i="1"/>
  <c r="V152" i="1" s="1"/>
  <c r="S150" i="1"/>
  <c r="V150" i="1" s="1"/>
  <c r="S154" i="1"/>
  <c r="V154" i="1" s="1"/>
  <c r="S164" i="1"/>
  <c r="V164" i="1" s="1"/>
  <c r="S160" i="1"/>
  <c r="V160" i="1" s="1"/>
  <c r="S159" i="1"/>
  <c r="V159" i="1" s="1"/>
  <c r="S165" i="1"/>
  <c r="V165" i="1" s="1"/>
  <c r="S155" i="1"/>
  <c r="V155" i="1" s="1"/>
  <c r="S167" i="1"/>
  <c r="S166" i="1"/>
  <c r="V166" i="1" s="1"/>
  <c r="S163" i="1"/>
  <c r="V163" i="1" s="1"/>
  <c r="S162" i="1"/>
  <c r="V162" i="1" s="1"/>
  <c r="S158" i="1"/>
  <c r="V158" i="1" s="1"/>
  <c r="S156" i="1"/>
  <c r="V156" i="1" s="1"/>
  <c r="S161" i="1"/>
  <c r="V161" i="1" s="1"/>
  <c r="S157" i="1"/>
  <c r="S170" i="1"/>
  <c r="V170" i="1" s="1"/>
  <c r="S168" i="1"/>
  <c r="V168" i="1" s="1"/>
  <c r="S169" i="1"/>
  <c r="V169" i="1" s="1"/>
  <c r="S173" i="1"/>
  <c r="S171" i="1"/>
  <c r="S179" i="1"/>
  <c r="V179" i="1" s="1"/>
  <c r="S176" i="1"/>
  <c r="V176" i="1" s="1"/>
  <c r="S175" i="1"/>
  <c r="S178" i="1"/>
  <c r="S174" i="1"/>
  <c r="S172" i="1"/>
  <c r="V172" i="1" s="1"/>
  <c r="S180" i="1"/>
  <c r="V180" i="1" s="1"/>
  <c r="S181" i="1"/>
  <c r="V181" i="1" s="1"/>
  <c r="Q189" i="1"/>
  <c r="U177" i="1" s="1"/>
  <c r="U80" i="1" l="1"/>
  <c r="U85" i="1"/>
  <c r="U146" i="1"/>
  <c r="U81" i="1"/>
  <c r="U183" i="1"/>
  <c r="W187" i="1"/>
  <c r="W183" i="1"/>
  <c r="U188" i="1"/>
  <c r="U184" i="1"/>
  <c r="U181" i="1"/>
  <c r="U179" i="1"/>
  <c r="U176" i="1"/>
  <c r="U174" i="1"/>
  <c r="U172" i="1"/>
  <c r="U170" i="1"/>
  <c r="U168" i="1"/>
  <c r="U166" i="1"/>
  <c r="U164" i="1"/>
  <c r="U162" i="1"/>
  <c r="U160" i="1"/>
  <c r="U158" i="1"/>
  <c r="U156" i="1"/>
  <c r="U154" i="1"/>
  <c r="U152" i="1"/>
  <c r="U150" i="1"/>
  <c r="U148" i="1"/>
  <c r="U145" i="1"/>
  <c r="U143" i="1"/>
  <c r="U141" i="1"/>
  <c r="U139" i="1"/>
  <c r="U137" i="1"/>
  <c r="U135" i="1"/>
  <c r="U133" i="1"/>
  <c r="U131" i="1"/>
  <c r="U129" i="1"/>
  <c r="U127" i="1"/>
  <c r="U125" i="1"/>
  <c r="U123" i="1"/>
  <c r="U121" i="1"/>
  <c r="U119" i="1"/>
  <c r="U117" i="1"/>
  <c r="U115" i="1"/>
  <c r="U113" i="1"/>
  <c r="U111" i="1"/>
  <c r="U109" i="1"/>
  <c r="U107" i="1"/>
  <c r="U105" i="1"/>
  <c r="U103" i="1"/>
  <c r="U101" i="1"/>
  <c r="U99" i="1"/>
  <c r="U97" i="1"/>
  <c r="U95" i="1"/>
  <c r="U93" i="1"/>
  <c r="U91" i="1"/>
  <c r="U89" i="1"/>
  <c r="U87" i="1"/>
  <c r="U84" i="1"/>
  <c r="U82" i="1"/>
  <c r="U78" i="1"/>
  <c r="U76" i="1"/>
  <c r="U74" i="1"/>
  <c r="U72" i="1"/>
  <c r="U70" i="1"/>
  <c r="U68" i="1"/>
  <c r="U66" i="1"/>
  <c r="U64" i="1"/>
  <c r="U62" i="1"/>
  <c r="U60" i="1"/>
  <c r="U58" i="1"/>
  <c r="U56" i="1"/>
  <c r="U54" i="1"/>
  <c r="U52" i="1"/>
  <c r="U50" i="1"/>
  <c r="U48" i="1"/>
  <c r="U46" i="1"/>
  <c r="U44" i="1"/>
  <c r="U42" i="1"/>
  <c r="U40" i="1"/>
  <c r="U38" i="1"/>
  <c r="U36" i="1"/>
  <c r="U34" i="1"/>
  <c r="U32" i="1"/>
  <c r="U30" i="1"/>
  <c r="U28" i="1"/>
  <c r="U26" i="1"/>
  <c r="U24" i="1"/>
  <c r="U22" i="1"/>
  <c r="U20" i="1"/>
  <c r="U18" i="1"/>
  <c r="U16" i="1"/>
  <c r="U14" i="1"/>
  <c r="U12" i="1"/>
  <c r="U10" i="1"/>
  <c r="U8" i="1"/>
  <c r="U6" i="1"/>
  <c r="W181" i="1"/>
  <c r="W172" i="1"/>
  <c r="W178" i="1"/>
  <c r="W176" i="1"/>
  <c r="W171" i="1"/>
  <c r="W170" i="1"/>
  <c r="W161" i="1"/>
  <c r="W158" i="1"/>
  <c r="W163" i="1"/>
  <c r="W167" i="1"/>
  <c r="W165" i="1"/>
  <c r="W160" i="1"/>
  <c r="W154" i="1"/>
  <c r="W152" i="1"/>
  <c r="W153" i="1"/>
  <c r="W148" i="1"/>
  <c r="W27" i="1"/>
  <c r="W7" i="1"/>
  <c r="W35" i="1"/>
  <c r="W21" i="1"/>
  <c r="W47" i="1"/>
  <c r="W48" i="1"/>
  <c r="W49" i="1"/>
  <c r="W40" i="1"/>
  <c r="W38" i="1"/>
  <c r="U187" i="1"/>
  <c r="U185" i="1"/>
  <c r="W138" i="1"/>
  <c r="W143" i="1"/>
  <c r="W136" i="1"/>
  <c r="W144" i="1"/>
  <c r="W133" i="1"/>
  <c r="W141" i="1"/>
  <c r="W142" i="1"/>
  <c r="W125" i="1"/>
  <c r="W129" i="1"/>
  <c r="W124" i="1"/>
  <c r="W55" i="1"/>
  <c r="W52" i="1"/>
  <c r="W117" i="1"/>
  <c r="W110" i="1"/>
  <c r="W91" i="1"/>
  <c r="W92" i="1"/>
  <c r="W87" i="1"/>
  <c r="W90" i="1"/>
  <c r="W115" i="1"/>
  <c r="W108" i="1"/>
  <c r="W96" i="1"/>
  <c r="W97" i="1"/>
  <c r="W98" i="1"/>
  <c r="W95" i="1"/>
  <c r="W104" i="1"/>
  <c r="W105" i="1"/>
  <c r="W89" i="1"/>
  <c r="W83" i="1"/>
  <c r="W113" i="1"/>
  <c r="W78" i="1"/>
  <c r="W75" i="1"/>
  <c r="W77" i="1"/>
  <c r="W72" i="1"/>
  <c r="W66" i="1"/>
  <c r="W65" i="1"/>
  <c r="W62" i="1"/>
  <c r="W61" i="1"/>
  <c r="U186" i="1"/>
  <c r="U182" i="1"/>
  <c r="U180" i="1"/>
  <c r="U178" i="1"/>
  <c r="U175" i="1"/>
  <c r="U173" i="1"/>
  <c r="U171" i="1"/>
  <c r="U169" i="1"/>
  <c r="U167" i="1"/>
  <c r="U165" i="1"/>
  <c r="U163" i="1"/>
  <c r="U161" i="1"/>
  <c r="U159" i="1"/>
  <c r="U157" i="1"/>
  <c r="U155" i="1"/>
  <c r="U153" i="1"/>
  <c r="U151" i="1"/>
  <c r="U149" i="1"/>
  <c r="U147" i="1"/>
  <c r="U144" i="1"/>
  <c r="U142" i="1"/>
  <c r="U140" i="1"/>
  <c r="U138" i="1"/>
  <c r="U136" i="1"/>
  <c r="U134" i="1"/>
  <c r="U132" i="1"/>
  <c r="U130" i="1"/>
  <c r="U128" i="1"/>
  <c r="U126" i="1"/>
  <c r="U124" i="1"/>
  <c r="U122" i="1"/>
  <c r="U120" i="1"/>
  <c r="U118" i="1"/>
  <c r="U116" i="1"/>
  <c r="U114" i="1"/>
  <c r="U112" i="1"/>
  <c r="U110" i="1"/>
  <c r="U108" i="1"/>
  <c r="U106" i="1"/>
  <c r="U104" i="1"/>
  <c r="U102" i="1"/>
  <c r="U100" i="1"/>
  <c r="U98" i="1"/>
  <c r="U96" i="1"/>
  <c r="U94" i="1"/>
  <c r="U92" i="1"/>
  <c r="U90" i="1"/>
  <c r="U88" i="1"/>
  <c r="U86" i="1"/>
  <c r="U83" i="1"/>
  <c r="U79" i="1"/>
  <c r="U77" i="1"/>
  <c r="U75" i="1"/>
  <c r="U73" i="1"/>
  <c r="U71" i="1"/>
  <c r="U69" i="1"/>
  <c r="U67" i="1"/>
  <c r="U65" i="1"/>
  <c r="U63" i="1"/>
  <c r="U61" i="1"/>
  <c r="U59" i="1"/>
  <c r="U57" i="1"/>
  <c r="U55" i="1"/>
  <c r="U53" i="1"/>
  <c r="U51" i="1"/>
  <c r="U49" i="1"/>
  <c r="U47" i="1"/>
  <c r="U45" i="1"/>
  <c r="U43" i="1"/>
  <c r="U41" i="1"/>
  <c r="U39" i="1"/>
  <c r="U37" i="1"/>
  <c r="U35" i="1"/>
  <c r="U33" i="1"/>
  <c r="U31" i="1"/>
  <c r="U29" i="1"/>
  <c r="U27" i="1"/>
  <c r="U25" i="1"/>
  <c r="U23" i="1"/>
  <c r="U21" i="1"/>
  <c r="U19" i="1"/>
  <c r="U17" i="1"/>
  <c r="U15" i="1"/>
  <c r="U13" i="1"/>
  <c r="U11" i="1"/>
  <c r="U9" i="1"/>
  <c r="U7" i="1"/>
  <c r="U5" i="1"/>
  <c r="W180" i="1"/>
  <c r="W174" i="1"/>
  <c r="W175" i="1"/>
  <c r="W179" i="1"/>
  <c r="W173" i="1"/>
  <c r="W157" i="1"/>
  <c r="W156" i="1"/>
  <c r="W162" i="1"/>
  <c r="W159" i="1"/>
  <c r="W164" i="1"/>
  <c r="W150" i="1"/>
  <c r="W151" i="1"/>
  <c r="W149" i="1"/>
  <c r="W8" i="1"/>
  <c r="W23" i="1"/>
  <c r="W10" i="1"/>
  <c r="W11" i="1"/>
  <c r="W45" i="1"/>
  <c r="W188" i="1"/>
  <c r="W184" i="1"/>
  <c r="W186" i="1"/>
  <c r="W139" i="1"/>
  <c r="W137" i="1"/>
  <c r="W132" i="1"/>
  <c r="W145" i="1"/>
  <c r="W135" i="1"/>
  <c r="W147" i="1"/>
  <c r="W134" i="1"/>
  <c r="W131" i="1"/>
  <c r="W127" i="1"/>
  <c r="W128" i="1"/>
  <c r="W126" i="1"/>
  <c r="W53" i="1"/>
  <c r="W50" i="1"/>
  <c r="W121" i="1"/>
  <c r="W120" i="1"/>
  <c r="W111" i="1"/>
  <c r="W103" i="1"/>
  <c r="W101" i="1"/>
  <c r="W88" i="1"/>
  <c r="W109" i="1"/>
  <c r="W102" i="1"/>
  <c r="W106" i="1"/>
  <c r="W86" i="1"/>
  <c r="W93" i="1"/>
  <c r="W94" i="1"/>
  <c r="W107" i="1"/>
  <c r="W100" i="1"/>
  <c r="W99" i="1"/>
  <c r="W112" i="1"/>
  <c r="W84" i="1"/>
  <c r="W114" i="1"/>
  <c r="W74" i="1"/>
  <c r="W71" i="1"/>
  <c r="W69" i="1"/>
  <c r="W70" i="1"/>
  <c r="W73" i="1"/>
  <c r="W182" i="1"/>
  <c r="W67" i="1"/>
  <c r="W59" i="1"/>
  <c r="W58" i="1"/>
  <c r="W63" i="1"/>
  <c r="S189" i="1"/>
  <c r="T177" i="1" s="1"/>
  <c r="X177" i="1" s="1"/>
  <c r="Y177" i="1" l="1"/>
  <c r="Z177" i="1" s="1"/>
  <c r="T80" i="1"/>
  <c r="X80" i="1" s="1"/>
  <c r="T85" i="1"/>
  <c r="X85" i="1" s="1"/>
  <c r="Y80" i="1"/>
  <c r="Z80" i="1" s="1"/>
  <c r="T146" i="1"/>
  <c r="X146" i="1" s="1"/>
  <c r="T81" i="1"/>
  <c r="X81" i="1" s="1"/>
  <c r="Y146" i="1"/>
  <c r="T60" i="1"/>
  <c r="X60" i="1" s="1"/>
  <c r="T58" i="1"/>
  <c r="X58" i="1" s="1"/>
  <c r="T64" i="1"/>
  <c r="X64" i="1" s="1"/>
  <c r="T182" i="1"/>
  <c r="X182" i="1" s="1"/>
  <c r="T68" i="1"/>
  <c r="X68" i="1" s="1"/>
  <c r="T69" i="1"/>
  <c r="X69" i="1" s="1"/>
  <c r="T74" i="1"/>
  <c r="X74" i="1" s="1"/>
  <c r="T84" i="1"/>
  <c r="X84" i="1" s="1"/>
  <c r="T99" i="1"/>
  <c r="X99" i="1" s="1"/>
  <c r="T107" i="1"/>
  <c r="X107" i="1" s="1"/>
  <c r="T93" i="1"/>
  <c r="X93" i="1" s="1"/>
  <c r="T106" i="1"/>
  <c r="X106" i="1" s="1"/>
  <c r="T109" i="1"/>
  <c r="X109" i="1" s="1"/>
  <c r="T101" i="1"/>
  <c r="X101" i="1" s="1"/>
  <c r="T116" i="1"/>
  <c r="X116" i="1" s="1"/>
  <c r="T119" i="1"/>
  <c r="X119" i="1" s="1"/>
  <c r="T121" i="1"/>
  <c r="X121" i="1" s="1"/>
  <c r="T53" i="1"/>
  <c r="X53" i="1" s="1"/>
  <c r="T126" i="1"/>
  <c r="X126" i="1" s="1"/>
  <c r="T127" i="1"/>
  <c r="X127" i="1" s="1"/>
  <c r="T131" i="1"/>
  <c r="X131" i="1" s="1"/>
  <c r="T147" i="1"/>
  <c r="X147" i="1" s="1"/>
  <c r="T145" i="1"/>
  <c r="X145" i="1" s="1"/>
  <c r="T137" i="1"/>
  <c r="X137" i="1" s="1"/>
  <c r="T186" i="1"/>
  <c r="X186" i="1" s="1"/>
  <c r="T188" i="1"/>
  <c r="X188" i="1" s="1"/>
  <c r="T46" i="1"/>
  <c r="X46" i="1" s="1"/>
  <c r="T43" i="1"/>
  <c r="X43" i="1" s="1"/>
  <c r="T45" i="1"/>
  <c r="X45" i="1" s="1"/>
  <c r="T37" i="1"/>
  <c r="X37" i="1" s="1"/>
  <c r="T10" i="1"/>
  <c r="X10" i="1" s="1"/>
  <c r="T23" i="1"/>
  <c r="X23" i="1" s="1"/>
  <c r="T24" i="1"/>
  <c r="X24" i="1" s="1"/>
  <c r="T13" i="1"/>
  <c r="X13" i="1" s="1"/>
  <c r="T26" i="1"/>
  <c r="X26" i="1" s="1"/>
  <c r="T30" i="1"/>
  <c r="X30" i="1" s="1"/>
  <c r="T34" i="1"/>
  <c r="X34" i="1" s="1"/>
  <c r="T149" i="1"/>
  <c r="X149" i="1" s="1"/>
  <c r="T150" i="1"/>
  <c r="X150" i="1" s="1"/>
  <c r="T159" i="1"/>
  <c r="X159" i="1" s="1"/>
  <c r="T166" i="1"/>
  <c r="X166" i="1" s="1"/>
  <c r="T156" i="1"/>
  <c r="X156" i="1" s="1"/>
  <c r="T168" i="1"/>
  <c r="X168" i="1" s="1"/>
  <c r="T179" i="1"/>
  <c r="X179" i="1" s="1"/>
  <c r="T174" i="1"/>
  <c r="X174" i="1" s="1"/>
  <c r="V189" i="1"/>
  <c r="W189" i="1" s="1"/>
  <c r="T57" i="1"/>
  <c r="X57" i="1" s="1"/>
  <c r="T65" i="1"/>
  <c r="X65" i="1" s="1"/>
  <c r="T72" i="1"/>
  <c r="X72" i="1" s="1"/>
  <c r="T75" i="1"/>
  <c r="X75" i="1" s="1"/>
  <c r="T79" i="1"/>
  <c r="X79" i="1" s="1"/>
  <c r="T113" i="1"/>
  <c r="X113" i="1" s="1"/>
  <c r="T83" i="1"/>
  <c r="X83" i="1" s="1"/>
  <c r="T105" i="1"/>
  <c r="X105" i="1" s="1"/>
  <c r="T95" i="1"/>
  <c r="X95" i="1" s="1"/>
  <c r="T97" i="1"/>
  <c r="X97" i="1" s="1"/>
  <c r="T108" i="1"/>
  <c r="X108" i="1" s="1"/>
  <c r="T90" i="1"/>
  <c r="X90" i="1" s="1"/>
  <c r="T92" i="1"/>
  <c r="X92" i="1" s="1"/>
  <c r="T110" i="1"/>
  <c r="X110" i="1" s="1"/>
  <c r="T122" i="1"/>
  <c r="X122" i="1" s="1"/>
  <c r="T51" i="1"/>
  <c r="X51" i="1" s="1"/>
  <c r="T55" i="1"/>
  <c r="X55" i="1" s="1"/>
  <c r="T124" i="1"/>
  <c r="X124" i="1" s="1"/>
  <c r="T125" i="1"/>
  <c r="X125" i="1" s="1"/>
  <c r="T142" i="1"/>
  <c r="X142" i="1" s="1"/>
  <c r="T133" i="1"/>
  <c r="X133" i="1" s="1"/>
  <c r="T136" i="1"/>
  <c r="X136" i="1" s="1"/>
  <c r="T138" i="1"/>
  <c r="X138" i="1" s="1"/>
  <c r="T183" i="1"/>
  <c r="X183" i="1" s="1"/>
  <c r="T187" i="1"/>
  <c r="X187" i="1" s="1"/>
  <c r="T40" i="1"/>
  <c r="X40" i="1" s="1"/>
  <c r="T49" i="1"/>
  <c r="X49" i="1" s="1"/>
  <c r="T47" i="1"/>
  <c r="X47" i="1" s="1"/>
  <c r="T36" i="1"/>
  <c r="X36" i="1" s="1"/>
  <c r="T35" i="1"/>
  <c r="X35" i="1" s="1"/>
  <c r="T18" i="1"/>
  <c r="X18" i="1" s="1"/>
  <c r="T14" i="1"/>
  <c r="X14" i="1" s="1"/>
  <c r="T16" i="1"/>
  <c r="X16" i="1" s="1"/>
  <c r="T27" i="1"/>
  <c r="X27" i="1" s="1"/>
  <c r="T31" i="1"/>
  <c r="X31" i="1" s="1"/>
  <c r="T9" i="1"/>
  <c r="X9" i="1" s="1"/>
  <c r="T153" i="1"/>
  <c r="X153" i="1" s="1"/>
  <c r="T154" i="1"/>
  <c r="X154" i="1" s="1"/>
  <c r="T165" i="1"/>
  <c r="X165" i="1" s="1"/>
  <c r="T163" i="1"/>
  <c r="X163" i="1" s="1"/>
  <c r="T161" i="1"/>
  <c r="X161" i="1" s="1"/>
  <c r="T169" i="1"/>
  <c r="X169" i="1" s="1"/>
  <c r="T176" i="1"/>
  <c r="X176" i="1" s="1"/>
  <c r="T172" i="1"/>
  <c r="X172" i="1" s="1"/>
  <c r="Y60" i="1"/>
  <c r="Z60" i="1" s="1"/>
  <c r="U189" i="1"/>
  <c r="T63" i="1"/>
  <c r="X63" i="1" s="1"/>
  <c r="T59" i="1"/>
  <c r="X59" i="1" s="1"/>
  <c r="T67" i="1"/>
  <c r="X67" i="1" s="1"/>
  <c r="T73" i="1"/>
  <c r="X73" i="1" s="1"/>
  <c r="T70" i="1"/>
  <c r="X70" i="1" s="1"/>
  <c r="T71" i="1"/>
  <c r="X71" i="1" s="1"/>
  <c r="T114" i="1"/>
  <c r="X114" i="1" s="1"/>
  <c r="T112" i="1"/>
  <c r="X112" i="1" s="1"/>
  <c r="T100" i="1"/>
  <c r="X100" i="1" s="1"/>
  <c r="T94" i="1"/>
  <c r="X94" i="1" s="1"/>
  <c r="T86" i="1"/>
  <c r="X86" i="1" s="1"/>
  <c r="T102" i="1"/>
  <c r="X102" i="1" s="1"/>
  <c r="T88" i="1"/>
  <c r="X88" i="1" s="1"/>
  <c r="T103" i="1"/>
  <c r="X103" i="1" s="1"/>
  <c r="T111" i="1"/>
  <c r="X111" i="1" s="1"/>
  <c r="T120" i="1"/>
  <c r="X120" i="1" s="1"/>
  <c r="T50" i="1"/>
  <c r="X50" i="1" s="1"/>
  <c r="T54" i="1"/>
  <c r="X54" i="1" s="1"/>
  <c r="T128" i="1"/>
  <c r="X128" i="1" s="1"/>
  <c r="T123" i="1"/>
  <c r="X123" i="1" s="1"/>
  <c r="T134" i="1"/>
  <c r="X134" i="1" s="1"/>
  <c r="T135" i="1"/>
  <c r="X135" i="1" s="1"/>
  <c r="T132" i="1"/>
  <c r="X132" i="1" s="1"/>
  <c r="T139" i="1"/>
  <c r="X139" i="1" s="1"/>
  <c r="T184" i="1"/>
  <c r="X184" i="1" s="1"/>
  <c r="T44" i="1"/>
  <c r="X44" i="1" s="1"/>
  <c r="T41" i="1"/>
  <c r="X41" i="1" s="1"/>
  <c r="T39" i="1"/>
  <c r="X39" i="1" s="1"/>
  <c r="T6" i="1"/>
  <c r="X6" i="1" s="1"/>
  <c r="T11" i="1"/>
  <c r="X11" i="1" s="1"/>
  <c r="T20" i="1"/>
  <c r="X20" i="1" s="1"/>
  <c r="T8" i="1"/>
  <c r="X8" i="1" s="1"/>
  <c r="T22" i="1"/>
  <c r="X22" i="1" s="1"/>
  <c r="T15" i="1"/>
  <c r="X15" i="1" s="1"/>
  <c r="T28" i="1"/>
  <c r="X28" i="1" s="1"/>
  <c r="T32" i="1"/>
  <c r="X32" i="1" s="1"/>
  <c r="T19" i="1"/>
  <c r="X19" i="1" s="1"/>
  <c r="T151" i="1"/>
  <c r="X151" i="1" s="1"/>
  <c r="T164" i="1"/>
  <c r="X164" i="1" s="1"/>
  <c r="T155" i="1"/>
  <c r="X155" i="1" s="1"/>
  <c r="T162" i="1"/>
  <c r="X162" i="1" s="1"/>
  <c r="T157" i="1"/>
  <c r="X157" i="1" s="1"/>
  <c r="T173" i="1"/>
  <c r="X173" i="1" s="1"/>
  <c r="T175" i="1"/>
  <c r="X175" i="1" s="1"/>
  <c r="T180" i="1"/>
  <c r="X180" i="1" s="1"/>
  <c r="T61" i="1"/>
  <c r="X61" i="1" s="1"/>
  <c r="T62" i="1"/>
  <c r="X62" i="1" s="1"/>
  <c r="T66" i="1"/>
  <c r="X66" i="1" s="1"/>
  <c r="T77" i="1"/>
  <c r="X77" i="1" s="1"/>
  <c r="T76" i="1"/>
  <c r="X76" i="1" s="1"/>
  <c r="T78" i="1"/>
  <c r="X78" i="1" s="1"/>
  <c r="T82" i="1"/>
  <c r="X82" i="1" s="1"/>
  <c r="T89" i="1"/>
  <c r="X89" i="1" s="1"/>
  <c r="T104" i="1"/>
  <c r="X104" i="1" s="1"/>
  <c r="T98" i="1"/>
  <c r="X98" i="1" s="1"/>
  <c r="T96" i="1"/>
  <c r="X96" i="1" s="1"/>
  <c r="T115" i="1"/>
  <c r="X115" i="1" s="1"/>
  <c r="T87" i="1"/>
  <c r="X87" i="1" s="1"/>
  <c r="T91" i="1"/>
  <c r="X91" i="1" s="1"/>
  <c r="T118" i="1"/>
  <c r="X118" i="1" s="1"/>
  <c r="T117" i="1"/>
  <c r="X117" i="1" s="1"/>
  <c r="T52" i="1"/>
  <c r="X52" i="1" s="1"/>
  <c r="T56" i="1"/>
  <c r="X56" i="1" s="1"/>
  <c r="T129" i="1"/>
  <c r="X129" i="1" s="1"/>
  <c r="T130" i="1"/>
  <c r="X130" i="1" s="1"/>
  <c r="T141" i="1"/>
  <c r="X141" i="1" s="1"/>
  <c r="T144" i="1"/>
  <c r="X144" i="1" s="1"/>
  <c r="T143" i="1"/>
  <c r="X143" i="1" s="1"/>
  <c r="T140" i="1"/>
  <c r="X140" i="1" s="1"/>
  <c r="T185" i="1"/>
  <c r="X185" i="1" s="1"/>
  <c r="T38" i="1"/>
  <c r="X38" i="1" s="1"/>
  <c r="T42" i="1"/>
  <c r="X42" i="1" s="1"/>
  <c r="T48" i="1"/>
  <c r="X48" i="1" s="1"/>
  <c r="T5" i="1"/>
  <c r="T21" i="1"/>
  <c r="X21" i="1" s="1"/>
  <c r="T7" i="1"/>
  <c r="X7" i="1" s="1"/>
  <c r="T12" i="1"/>
  <c r="X12" i="1" s="1"/>
  <c r="T25" i="1"/>
  <c r="X25" i="1" s="1"/>
  <c r="T17" i="1"/>
  <c r="X17" i="1" s="1"/>
  <c r="T29" i="1"/>
  <c r="X29" i="1" s="1"/>
  <c r="T33" i="1"/>
  <c r="X33" i="1" s="1"/>
  <c r="T148" i="1"/>
  <c r="X148" i="1" s="1"/>
  <c r="T152" i="1"/>
  <c r="X152" i="1" s="1"/>
  <c r="T160" i="1"/>
  <c r="X160" i="1" s="1"/>
  <c r="T167" i="1"/>
  <c r="X167" i="1" s="1"/>
  <c r="T158" i="1"/>
  <c r="X158" i="1" s="1"/>
  <c r="T170" i="1"/>
  <c r="X170" i="1" s="1"/>
  <c r="T171" i="1"/>
  <c r="X171" i="1" s="1"/>
  <c r="T178" i="1"/>
  <c r="X178" i="1" s="1"/>
  <c r="T181" i="1"/>
  <c r="X181" i="1" s="1"/>
  <c r="Y85" i="1" l="1"/>
  <c r="Z85" i="1" s="1"/>
  <c r="Y81" i="1"/>
  <c r="Z81" i="1" s="1"/>
  <c r="Z146" i="1"/>
  <c r="Y170" i="1"/>
  <c r="Y152" i="1"/>
  <c r="Z152" i="1" s="1"/>
  <c r="Y17" i="1"/>
  <c r="Y21" i="1"/>
  <c r="Z21" i="1" s="1"/>
  <c r="Y38" i="1"/>
  <c r="Y144" i="1"/>
  <c r="Z144" i="1" s="1"/>
  <c r="Y56" i="1"/>
  <c r="Y91" i="1"/>
  <c r="Z91" i="1" s="1"/>
  <c r="Y98" i="1"/>
  <c r="Y78" i="1"/>
  <c r="Z78" i="1" s="1"/>
  <c r="Y62" i="1"/>
  <c r="Y181" i="1"/>
  <c r="Z181" i="1" s="1"/>
  <c r="Y171" i="1"/>
  <c r="Y158" i="1"/>
  <c r="Z158" i="1" s="1"/>
  <c r="Y160" i="1"/>
  <c r="Y148" i="1"/>
  <c r="Z148" i="1" s="1"/>
  <c r="Y29" i="1"/>
  <c r="Y25" i="1"/>
  <c r="Z25" i="1" s="1"/>
  <c r="Y7" i="1"/>
  <c r="X5" i="1"/>
  <c r="T189" i="1"/>
  <c r="Y42" i="1"/>
  <c r="Z42" i="1" s="1"/>
  <c r="Y185" i="1"/>
  <c r="Y143" i="1"/>
  <c r="Z143" i="1" s="1"/>
  <c r="Y141" i="1"/>
  <c r="Y129" i="1"/>
  <c r="Z129" i="1" s="1"/>
  <c r="Y52" i="1"/>
  <c r="Y118" i="1"/>
  <c r="Z118" i="1" s="1"/>
  <c r="Y87" i="1"/>
  <c r="Y96" i="1"/>
  <c r="Z96" i="1" s="1"/>
  <c r="Y104" i="1"/>
  <c r="Y82" i="1"/>
  <c r="Z82" i="1" s="1"/>
  <c r="Y76" i="1"/>
  <c r="Y66" i="1"/>
  <c r="Z66" i="1" s="1"/>
  <c r="Y61" i="1"/>
  <c r="Y180" i="1"/>
  <c r="Z180" i="1" s="1"/>
  <c r="Y173" i="1"/>
  <c r="Y162" i="1"/>
  <c r="Z162" i="1" s="1"/>
  <c r="Y164" i="1"/>
  <c r="Y19" i="1"/>
  <c r="Z19" i="1" s="1"/>
  <c r="Y28" i="1"/>
  <c r="Y22" i="1"/>
  <c r="Z22" i="1" s="1"/>
  <c r="Y20" i="1"/>
  <c r="Y6" i="1"/>
  <c r="Z6" i="1" s="1"/>
  <c r="Y41" i="1"/>
  <c r="Y184" i="1"/>
  <c r="Z184" i="1" s="1"/>
  <c r="Y132" i="1"/>
  <c r="Y134" i="1"/>
  <c r="Z134" i="1" s="1"/>
  <c r="Y128" i="1"/>
  <c r="Y50" i="1"/>
  <c r="Z50" i="1" s="1"/>
  <c r="Y111" i="1"/>
  <c r="Y88" i="1"/>
  <c r="Z88" i="1" s="1"/>
  <c r="Y86" i="1"/>
  <c r="Y100" i="1"/>
  <c r="Z100" i="1" s="1"/>
  <c r="Y114" i="1"/>
  <c r="Y70" i="1"/>
  <c r="Z70" i="1" s="1"/>
  <c r="Y67" i="1"/>
  <c r="Y63" i="1"/>
  <c r="Z63" i="1" s="1"/>
  <c r="Y172" i="1"/>
  <c r="Y169" i="1"/>
  <c r="Z169" i="1" s="1"/>
  <c r="Y163" i="1"/>
  <c r="Y154" i="1"/>
  <c r="Z154" i="1" s="1"/>
  <c r="Y9" i="1"/>
  <c r="Y27" i="1"/>
  <c r="Z27" i="1" s="1"/>
  <c r="Y14" i="1"/>
  <c r="Y35" i="1"/>
  <c r="Z35" i="1" s="1"/>
  <c r="Y47" i="1"/>
  <c r="Y40" i="1"/>
  <c r="Z40" i="1" s="1"/>
  <c r="Y183" i="1"/>
  <c r="Y136" i="1"/>
  <c r="Z136" i="1" s="1"/>
  <c r="Y142" i="1"/>
  <c r="Y124" i="1"/>
  <c r="Z124" i="1" s="1"/>
  <c r="Y51" i="1"/>
  <c r="Y110" i="1"/>
  <c r="Z110" i="1" s="1"/>
  <c r="Y90" i="1"/>
  <c r="Y97" i="1"/>
  <c r="Z97" i="1" s="1"/>
  <c r="Y105" i="1"/>
  <c r="Y113" i="1"/>
  <c r="Z113" i="1" s="1"/>
  <c r="Y75" i="1"/>
  <c r="Y65" i="1"/>
  <c r="Z65" i="1" s="1"/>
  <c r="Y174" i="1"/>
  <c r="Y168" i="1"/>
  <c r="Z168" i="1" s="1"/>
  <c r="Y166" i="1"/>
  <c r="Y150" i="1"/>
  <c r="Z150" i="1" s="1"/>
  <c r="Y34" i="1"/>
  <c r="Y26" i="1"/>
  <c r="Z26" i="1" s="1"/>
  <c r="Y24" i="1"/>
  <c r="Y10" i="1"/>
  <c r="Z10" i="1" s="1"/>
  <c r="Y45" i="1"/>
  <c r="Y46" i="1"/>
  <c r="Z46" i="1" s="1"/>
  <c r="Y186" i="1"/>
  <c r="Y145" i="1"/>
  <c r="Z145" i="1" s="1"/>
  <c r="Y131" i="1"/>
  <c r="Y126" i="1"/>
  <c r="Z126" i="1" s="1"/>
  <c r="Y121" i="1"/>
  <c r="Y116" i="1"/>
  <c r="Z116" i="1" s="1"/>
  <c r="Y109" i="1"/>
  <c r="Y93" i="1"/>
  <c r="Z93" i="1" s="1"/>
  <c r="Y99" i="1"/>
  <c r="Y74" i="1"/>
  <c r="Z74" i="1" s="1"/>
  <c r="Y68" i="1"/>
  <c r="Y64" i="1"/>
  <c r="Z64" i="1" s="1"/>
  <c r="Y178" i="1"/>
  <c r="Y167" i="1"/>
  <c r="Z167" i="1" s="1"/>
  <c r="Y33" i="1"/>
  <c r="Y12" i="1"/>
  <c r="Z12" i="1" s="1"/>
  <c r="Y48" i="1"/>
  <c r="Y140" i="1"/>
  <c r="Z140" i="1" s="1"/>
  <c r="Y130" i="1"/>
  <c r="Y117" i="1"/>
  <c r="Z117" i="1" s="1"/>
  <c r="Y115" i="1"/>
  <c r="Y89" i="1"/>
  <c r="Z89" i="1" s="1"/>
  <c r="Y77" i="1"/>
  <c r="Y175" i="1"/>
  <c r="Z175" i="1" s="1"/>
  <c r="Y157" i="1"/>
  <c r="Y155" i="1"/>
  <c r="Z155" i="1" s="1"/>
  <c r="Y151" i="1"/>
  <c r="Y32" i="1"/>
  <c r="Z32" i="1" s="1"/>
  <c r="Y15" i="1"/>
  <c r="Y8" i="1"/>
  <c r="Z8" i="1" s="1"/>
  <c r="Y11" i="1"/>
  <c r="Y39" i="1"/>
  <c r="Z39" i="1" s="1"/>
  <c r="Y44" i="1"/>
  <c r="Y139" i="1"/>
  <c r="Z139" i="1" s="1"/>
  <c r="Y135" i="1"/>
  <c r="Y123" i="1"/>
  <c r="Z123" i="1" s="1"/>
  <c r="Y54" i="1"/>
  <c r="Y120" i="1"/>
  <c r="Z120" i="1" s="1"/>
  <c r="Y103" i="1"/>
  <c r="Y102" i="1"/>
  <c r="Z102" i="1" s="1"/>
  <c r="Y94" i="1"/>
  <c r="Y112" i="1"/>
  <c r="Z112" i="1" s="1"/>
  <c r="Y71" i="1"/>
  <c r="Y73" i="1"/>
  <c r="Z73" i="1" s="1"/>
  <c r="Y59" i="1"/>
  <c r="Y176" i="1"/>
  <c r="Z176" i="1" s="1"/>
  <c r="Y161" i="1"/>
  <c r="Y165" i="1"/>
  <c r="Z165" i="1" s="1"/>
  <c r="Y153" i="1"/>
  <c r="Y31" i="1"/>
  <c r="Z31" i="1" s="1"/>
  <c r="Y16" i="1"/>
  <c r="Y18" i="1"/>
  <c r="Z18" i="1" s="1"/>
  <c r="Y36" i="1"/>
  <c r="Y49" i="1"/>
  <c r="Z49" i="1" s="1"/>
  <c r="Y187" i="1"/>
  <c r="Y138" i="1"/>
  <c r="Z138" i="1" s="1"/>
  <c r="Y133" i="1"/>
  <c r="Y125" i="1"/>
  <c r="Z125" i="1" s="1"/>
  <c r="Y55" i="1"/>
  <c r="Y122" i="1"/>
  <c r="Z122" i="1" s="1"/>
  <c r="Y92" i="1"/>
  <c r="Y108" i="1"/>
  <c r="Z108" i="1" s="1"/>
  <c r="Y95" i="1"/>
  <c r="Y83" i="1"/>
  <c r="Z83" i="1" s="1"/>
  <c r="Y79" i="1"/>
  <c r="Y72" i="1"/>
  <c r="Z72" i="1" s="1"/>
  <c r="Y57" i="1"/>
  <c r="Y179" i="1"/>
  <c r="Z179" i="1" s="1"/>
  <c r="Y156" i="1"/>
  <c r="Y159" i="1"/>
  <c r="Z159" i="1" s="1"/>
  <c r="Y149" i="1"/>
  <c r="Y30" i="1"/>
  <c r="Z30" i="1" s="1"/>
  <c r="Y13" i="1"/>
  <c r="Y23" i="1"/>
  <c r="Z23" i="1" s="1"/>
  <c r="Y37" i="1"/>
  <c r="Y43" i="1"/>
  <c r="Z43" i="1" s="1"/>
  <c r="Y188" i="1"/>
  <c r="Y137" i="1"/>
  <c r="Z137" i="1" s="1"/>
  <c r="Y147" i="1"/>
  <c r="Y127" i="1"/>
  <c r="Z127" i="1" s="1"/>
  <c r="Y53" i="1"/>
  <c r="Y119" i="1"/>
  <c r="Z119" i="1" s="1"/>
  <c r="Y101" i="1"/>
  <c r="Y106" i="1"/>
  <c r="Z106" i="1" s="1"/>
  <c r="Y107" i="1"/>
  <c r="Y84" i="1"/>
  <c r="Z84" i="1" s="1"/>
  <c r="Y69" i="1"/>
  <c r="Y182" i="1"/>
  <c r="Z182" i="1" s="1"/>
  <c r="Y58" i="1"/>
  <c r="Y5" i="1" l="1"/>
  <c r="Z5" i="1" s="1"/>
  <c r="X189" i="1"/>
  <c r="AA177" i="1" s="1"/>
  <c r="I176" i="7" s="1"/>
  <c r="Z58" i="1"/>
  <c r="Z69" i="1"/>
  <c r="Z107" i="1"/>
  <c r="Z101" i="1"/>
  <c r="Z53" i="1"/>
  <c r="Z147" i="1"/>
  <c r="Z188" i="1"/>
  <c r="Z37" i="1"/>
  <c r="Z13" i="1"/>
  <c r="Z149" i="1"/>
  <c r="Z156" i="1"/>
  <c r="Z57" i="1"/>
  <c r="Z79" i="1"/>
  <c r="Z95" i="1"/>
  <c r="Z92" i="1"/>
  <c r="Z55" i="1"/>
  <c r="Z133" i="1"/>
  <c r="Z187" i="1"/>
  <c r="Z36" i="1"/>
  <c r="Z16" i="1"/>
  <c r="Z153" i="1"/>
  <c r="Z161" i="1"/>
  <c r="Z59" i="1"/>
  <c r="Z71" i="1"/>
  <c r="Z94" i="1"/>
  <c r="Z103" i="1"/>
  <c r="Z54" i="1"/>
  <c r="Z135" i="1"/>
  <c r="Z44" i="1"/>
  <c r="Z11" i="1"/>
  <c r="Z15" i="1"/>
  <c r="Z151" i="1"/>
  <c r="Z157" i="1"/>
  <c r="Z77" i="1"/>
  <c r="Z115" i="1"/>
  <c r="Z130" i="1"/>
  <c r="Z48" i="1"/>
  <c r="Z33" i="1"/>
  <c r="Z178" i="1"/>
  <c r="Z68" i="1"/>
  <c r="Z99" i="1"/>
  <c r="Z109" i="1"/>
  <c r="Z121" i="1"/>
  <c r="Z131" i="1"/>
  <c r="Z186" i="1"/>
  <c r="Z45" i="1"/>
  <c r="Z24" i="1"/>
  <c r="Z34" i="1"/>
  <c r="Z166" i="1"/>
  <c r="Z174" i="1"/>
  <c r="Z75" i="1"/>
  <c r="Z105" i="1"/>
  <c r="Z90" i="1"/>
  <c r="Z51" i="1"/>
  <c r="Z142" i="1"/>
  <c r="Z183" i="1"/>
  <c r="Z47" i="1"/>
  <c r="Z14" i="1"/>
  <c r="Z9" i="1"/>
  <c r="Z163" i="1"/>
  <c r="Z172" i="1"/>
  <c r="Z67" i="1"/>
  <c r="Z114" i="1"/>
  <c r="Z86" i="1"/>
  <c r="Z111" i="1"/>
  <c r="Z128" i="1"/>
  <c r="Z132" i="1"/>
  <c r="Z41" i="1"/>
  <c r="Z20" i="1"/>
  <c r="Z28" i="1"/>
  <c r="Z164" i="1"/>
  <c r="Z173" i="1"/>
  <c r="Z61" i="1"/>
  <c r="Z76" i="1"/>
  <c r="Z104" i="1"/>
  <c r="Z87" i="1"/>
  <c r="Z52" i="1"/>
  <c r="Z141" i="1"/>
  <c r="Z185" i="1"/>
  <c r="Z7" i="1"/>
  <c r="Z29" i="1"/>
  <c r="Z160" i="1"/>
  <c r="Z171" i="1"/>
  <c r="Z62" i="1"/>
  <c r="Z98" i="1"/>
  <c r="Z56" i="1"/>
  <c r="Z38" i="1"/>
  <c r="Z17" i="1"/>
  <c r="Z170" i="1"/>
  <c r="AB177" i="1" l="1"/>
  <c r="AC177" i="1" s="1"/>
  <c r="J176" i="7" s="1"/>
  <c r="K176" i="7" s="1"/>
  <c r="AA80" i="1"/>
  <c r="I79" i="7" s="1"/>
  <c r="AA85" i="1"/>
  <c r="I84" i="7" s="1"/>
  <c r="AB80" i="1"/>
  <c r="AC80" i="1" s="1"/>
  <c r="J79" i="7" s="1"/>
  <c r="AA146" i="1"/>
  <c r="I145" i="7" s="1"/>
  <c r="AA81" i="1"/>
  <c r="I80" i="7" s="1"/>
  <c r="AB146" i="1"/>
  <c r="AC146" i="1" s="1"/>
  <c r="J145" i="7" s="1"/>
  <c r="Z189" i="1"/>
  <c r="AA183" i="1"/>
  <c r="I182" i="7" s="1"/>
  <c r="AA7" i="1"/>
  <c r="I6" i="7" s="1"/>
  <c r="AA15" i="1"/>
  <c r="I14" i="7" s="1"/>
  <c r="AA23" i="1"/>
  <c r="I22" i="7" s="1"/>
  <c r="AA31" i="1"/>
  <c r="I30" i="7" s="1"/>
  <c r="AA39" i="1"/>
  <c r="I38" i="7" s="1"/>
  <c r="AA47" i="1"/>
  <c r="I46" i="7" s="1"/>
  <c r="AA55" i="1"/>
  <c r="I54" i="7" s="1"/>
  <c r="AA63" i="1"/>
  <c r="I62" i="7" s="1"/>
  <c r="AA71" i="1"/>
  <c r="I70" i="7" s="1"/>
  <c r="AA79" i="1"/>
  <c r="I78" i="7" s="1"/>
  <c r="AA90" i="1"/>
  <c r="I89" i="7" s="1"/>
  <c r="AA98" i="1"/>
  <c r="I97" i="7" s="1"/>
  <c r="AA106" i="1"/>
  <c r="I105" i="7" s="1"/>
  <c r="AA114" i="1"/>
  <c r="I113" i="7" s="1"/>
  <c r="AA122" i="1"/>
  <c r="I121" i="7" s="1"/>
  <c r="AA130" i="1"/>
  <c r="I129" i="7" s="1"/>
  <c r="AA138" i="1"/>
  <c r="AA147" i="1"/>
  <c r="I146" i="7" s="1"/>
  <c r="AA155" i="1"/>
  <c r="I154" i="7" s="1"/>
  <c r="AA163" i="1"/>
  <c r="I162" i="7" s="1"/>
  <c r="AA171" i="1"/>
  <c r="I170" i="7" s="1"/>
  <c r="AA180" i="1"/>
  <c r="I179" i="7" s="1"/>
  <c r="AA8" i="1"/>
  <c r="I7" i="7" s="1"/>
  <c r="AA16" i="1"/>
  <c r="I15" i="7" s="1"/>
  <c r="AA24" i="1"/>
  <c r="I23" i="7" s="1"/>
  <c r="AA32" i="1"/>
  <c r="I31" i="7" s="1"/>
  <c r="AA40" i="1"/>
  <c r="I39" i="7" s="1"/>
  <c r="AA48" i="1"/>
  <c r="I47" i="7" s="1"/>
  <c r="AA56" i="1"/>
  <c r="I55" i="7" s="1"/>
  <c r="AA64" i="1"/>
  <c r="I63" i="7" s="1"/>
  <c r="AA72" i="1"/>
  <c r="I71" i="7" s="1"/>
  <c r="AA82" i="1"/>
  <c r="I81" i="7" s="1"/>
  <c r="AA91" i="1"/>
  <c r="I90" i="7" s="1"/>
  <c r="AA99" i="1"/>
  <c r="I98" i="7" s="1"/>
  <c r="AA107" i="1"/>
  <c r="I106" i="7" s="1"/>
  <c r="AA115" i="1"/>
  <c r="I114" i="7" s="1"/>
  <c r="AA123" i="1"/>
  <c r="I122" i="7" s="1"/>
  <c r="AA131" i="1"/>
  <c r="I130" i="7" s="1"/>
  <c r="AA139" i="1"/>
  <c r="AA148" i="1"/>
  <c r="I147" i="7" s="1"/>
  <c r="AA156" i="1"/>
  <c r="I155" i="7" s="1"/>
  <c r="AA164" i="1"/>
  <c r="I163" i="7" s="1"/>
  <c r="AA172" i="1"/>
  <c r="I171" i="7" s="1"/>
  <c r="AA181" i="1"/>
  <c r="I180" i="7" s="1"/>
  <c r="AA17" i="1"/>
  <c r="I16" i="7" s="1"/>
  <c r="AA25" i="1"/>
  <c r="I24" i="7" s="1"/>
  <c r="AA33" i="1"/>
  <c r="I32" i="7" s="1"/>
  <c r="AA41" i="1"/>
  <c r="I40" i="7" s="1"/>
  <c r="AA49" i="1"/>
  <c r="I48" i="7" s="1"/>
  <c r="AA57" i="1"/>
  <c r="I56" i="7" s="1"/>
  <c r="AA65" i="1"/>
  <c r="I64" i="7" s="1"/>
  <c r="AA73" i="1"/>
  <c r="I72" i="7" s="1"/>
  <c r="AA83" i="1"/>
  <c r="AA92" i="1"/>
  <c r="I91" i="7" s="1"/>
  <c r="AA100" i="1"/>
  <c r="I99" i="7" s="1"/>
  <c r="AA108" i="1"/>
  <c r="I107" i="7" s="1"/>
  <c r="AA116" i="1"/>
  <c r="I115" i="7" s="1"/>
  <c r="AA124" i="1"/>
  <c r="I123" i="7" s="1"/>
  <c r="AA132" i="1"/>
  <c r="I131" i="7" s="1"/>
  <c r="AA140" i="1"/>
  <c r="AA149" i="1"/>
  <c r="I148" i="7" s="1"/>
  <c r="AA157" i="1"/>
  <c r="I156" i="7" s="1"/>
  <c r="AA165" i="1"/>
  <c r="I164" i="7" s="1"/>
  <c r="AA173" i="1"/>
  <c r="I172" i="7" s="1"/>
  <c r="AA182" i="1"/>
  <c r="I181" i="7" s="1"/>
  <c r="AA187" i="1"/>
  <c r="I186" i="7" s="1"/>
  <c r="AA10" i="1"/>
  <c r="I9" i="7" s="1"/>
  <c r="AA18" i="1"/>
  <c r="I17" i="7" s="1"/>
  <c r="AA34" i="1"/>
  <c r="I33" i="7" s="1"/>
  <c r="AA42" i="1"/>
  <c r="I41" i="7" s="1"/>
  <c r="AA50" i="1"/>
  <c r="I49" i="7" s="1"/>
  <c r="AA58" i="1"/>
  <c r="I57" i="7" s="1"/>
  <c r="AA66" i="1"/>
  <c r="I65" i="7" s="1"/>
  <c r="AA74" i="1"/>
  <c r="I73" i="7" s="1"/>
  <c r="AA84" i="1"/>
  <c r="AA93" i="1"/>
  <c r="I92" i="7" s="1"/>
  <c r="AA101" i="1"/>
  <c r="I100" i="7" s="1"/>
  <c r="AA109" i="1"/>
  <c r="I108" i="7" s="1"/>
  <c r="AA117" i="1"/>
  <c r="I116" i="7" s="1"/>
  <c r="AA125" i="1"/>
  <c r="I124" i="7" s="1"/>
  <c r="AA133" i="1"/>
  <c r="I132" i="7" s="1"/>
  <c r="AA141" i="1"/>
  <c r="I140" i="7" s="1"/>
  <c r="AA150" i="1"/>
  <c r="I149" i="7" s="1"/>
  <c r="AA166" i="1"/>
  <c r="I165" i="7" s="1"/>
  <c r="AA184" i="1"/>
  <c r="I183" i="7" s="1"/>
  <c r="AA13" i="1"/>
  <c r="I12" i="7" s="1"/>
  <c r="AA11" i="1"/>
  <c r="I10" i="7" s="1"/>
  <c r="AA19" i="1"/>
  <c r="I18" i="7" s="1"/>
  <c r="AA27" i="1"/>
  <c r="I26" i="7" s="1"/>
  <c r="AA35" i="1"/>
  <c r="I34" i="7" s="1"/>
  <c r="AA43" i="1"/>
  <c r="I42" i="7" s="1"/>
  <c r="AA51" i="1"/>
  <c r="I50" i="7" s="1"/>
  <c r="AA59" i="1"/>
  <c r="I58" i="7" s="1"/>
  <c r="AA67" i="1"/>
  <c r="I66" i="7" s="1"/>
  <c r="AA75" i="1"/>
  <c r="I74" i="7" s="1"/>
  <c r="AA86" i="1"/>
  <c r="I85" i="7" s="1"/>
  <c r="AA94" i="1"/>
  <c r="I93" i="7" s="1"/>
  <c r="AA102" i="1"/>
  <c r="I101" i="7" s="1"/>
  <c r="AA110" i="1"/>
  <c r="I109" i="7" s="1"/>
  <c r="AA118" i="1"/>
  <c r="I117" i="7" s="1"/>
  <c r="AA126" i="1"/>
  <c r="I125" i="7" s="1"/>
  <c r="AA134" i="1"/>
  <c r="I133" i="7" s="1"/>
  <c r="AA142" i="1"/>
  <c r="I141" i="7" s="1"/>
  <c r="AA151" i="1"/>
  <c r="I150" i="7" s="1"/>
  <c r="AA159" i="1"/>
  <c r="I158" i="7" s="1"/>
  <c r="AA167" i="1"/>
  <c r="I166" i="7" s="1"/>
  <c r="AA175" i="1"/>
  <c r="I174" i="7" s="1"/>
  <c r="AA186" i="1"/>
  <c r="I185" i="7" s="1"/>
  <c r="AA185" i="1"/>
  <c r="I184" i="7" s="1"/>
  <c r="AA12" i="1"/>
  <c r="I11" i="7" s="1"/>
  <c r="AA20" i="1"/>
  <c r="I19" i="7" s="1"/>
  <c r="AA28" i="1"/>
  <c r="I27" i="7" s="1"/>
  <c r="AA36" i="1"/>
  <c r="I35" i="7" s="1"/>
  <c r="AA44" i="1"/>
  <c r="I43" i="7" s="1"/>
  <c r="AA52" i="1"/>
  <c r="I51" i="7" s="1"/>
  <c r="AA60" i="1"/>
  <c r="I59" i="7" s="1"/>
  <c r="AA68" i="1"/>
  <c r="I67" i="7" s="1"/>
  <c r="AA76" i="1"/>
  <c r="I75" i="7" s="1"/>
  <c r="AA87" i="1"/>
  <c r="I86" i="7" s="1"/>
  <c r="AA95" i="1"/>
  <c r="I94" i="7" s="1"/>
  <c r="AA103" i="1"/>
  <c r="I102" i="7" s="1"/>
  <c r="AA111" i="1"/>
  <c r="I110" i="7" s="1"/>
  <c r="AA119" i="1"/>
  <c r="I118" i="7" s="1"/>
  <c r="AA127" i="1"/>
  <c r="I126" i="7" s="1"/>
  <c r="AA135" i="1"/>
  <c r="I134" i="7" s="1"/>
  <c r="AA143" i="1"/>
  <c r="I142" i="7" s="1"/>
  <c r="AA152" i="1"/>
  <c r="I151" i="7" s="1"/>
  <c r="AA160" i="1"/>
  <c r="I159" i="7" s="1"/>
  <c r="AA168" i="1"/>
  <c r="I167" i="7" s="1"/>
  <c r="AA176" i="1"/>
  <c r="I175" i="7" s="1"/>
  <c r="AA188" i="1"/>
  <c r="I187" i="7" s="1"/>
  <c r="AA5" i="1"/>
  <c r="I4" i="7" s="1"/>
  <c r="AA9" i="1"/>
  <c r="I8" i="7" s="1"/>
  <c r="AA21" i="1"/>
  <c r="I20" i="7" s="1"/>
  <c r="AA29" i="1"/>
  <c r="I28" i="7" s="1"/>
  <c r="AA37" i="1"/>
  <c r="I36" i="7" s="1"/>
  <c r="AA45" i="1"/>
  <c r="I44" i="7" s="1"/>
  <c r="AA53" i="1"/>
  <c r="I52" i="7" s="1"/>
  <c r="AA61" i="1"/>
  <c r="I60" i="7" s="1"/>
  <c r="AA69" i="1"/>
  <c r="I68" i="7" s="1"/>
  <c r="AA77" i="1"/>
  <c r="I76" i="7" s="1"/>
  <c r="AA88" i="1"/>
  <c r="I87" i="7" s="1"/>
  <c r="AA96" i="1"/>
  <c r="I95" i="7" s="1"/>
  <c r="AA104" i="1"/>
  <c r="I103" i="7" s="1"/>
  <c r="AA112" i="1"/>
  <c r="I111" i="7" s="1"/>
  <c r="AA120" i="1"/>
  <c r="I119" i="7" s="1"/>
  <c r="AA128" i="1"/>
  <c r="I127" i="7" s="1"/>
  <c r="AA136" i="1"/>
  <c r="AA144" i="1"/>
  <c r="I143" i="7" s="1"/>
  <c r="AA153" i="1"/>
  <c r="I152" i="7" s="1"/>
  <c r="AA161" i="1"/>
  <c r="I160" i="7" s="1"/>
  <c r="AA169" i="1"/>
  <c r="I168" i="7" s="1"/>
  <c r="AA178" i="1"/>
  <c r="I177" i="7" s="1"/>
  <c r="AA6" i="1"/>
  <c r="I5" i="7" s="1"/>
  <c r="AA14" i="1"/>
  <c r="I13" i="7" s="1"/>
  <c r="AA22" i="1"/>
  <c r="I21" i="7" s="1"/>
  <c r="AA30" i="1"/>
  <c r="I29" i="7" s="1"/>
  <c r="AA38" i="1"/>
  <c r="I37" i="7" s="1"/>
  <c r="AA46" i="1"/>
  <c r="I45" i="7" s="1"/>
  <c r="AA54" i="1"/>
  <c r="I53" i="7" s="1"/>
  <c r="AA62" i="1"/>
  <c r="I61" i="7" s="1"/>
  <c r="AA70" i="1"/>
  <c r="I69" i="7" s="1"/>
  <c r="AA78" i="1"/>
  <c r="I77" i="7" s="1"/>
  <c r="AA89" i="1"/>
  <c r="I88" i="7" s="1"/>
  <c r="AA97" i="1"/>
  <c r="I96" i="7" s="1"/>
  <c r="AA105" i="1"/>
  <c r="I104" i="7" s="1"/>
  <c r="AA113" i="1"/>
  <c r="I112" i="7" s="1"/>
  <c r="AA121" i="1"/>
  <c r="I120" i="7" s="1"/>
  <c r="AA129" i="1"/>
  <c r="I128" i="7" s="1"/>
  <c r="AA137" i="1"/>
  <c r="AA145" i="1"/>
  <c r="I144" i="7" s="1"/>
  <c r="AA154" i="1"/>
  <c r="I153" i="7" s="1"/>
  <c r="AA162" i="1"/>
  <c r="I161" i="7" s="1"/>
  <c r="AA170" i="1"/>
  <c r="I169" i="7" s="1"/>
  <c r="AA179" i="1"/>
  <c r="I178" i="7" s="1"/>
  <c r="AA26" i="1"/>
  <c r="I25" i="7" s="1"/>
  <c r="AA158" i="1"/>
  <c r="I157" i="7" s="1"/>
  <c r="AA174" i="1"/>
  <c r="I173" i="7" s="1"/>
  <c r="Y189" i="1"/>
  <c r="AC195" i="1" s="1"/>
  <c r="I135" i="7" l="1"/>
  <c r="I82" i="7"/>
  <c r="K79" i="7"/>
  <c r="I189" i="7"/>
  <c r="K145" i="7"/>
  <c r="AB85" i="1"/>
  <c r="AC85" i="1" s="1"/>
  <c r="J84" i="7" s="1"/>
  <c r="K84" i="7" s="1"/>
  <c r="AB81" i="1"/>
  <c r="AC81" i="1" s="1"/>
  <c r="J80" i="7" s="1"/>
  <c r="K80" i="7" s="1"/>
  <c r="AB174" i="1"/>
  <c r="AC174" i="1" s="1"/>
  <c r="J173" i="7" s="1"/>
  <c r="K173" i="7" s="1"/>
  <c r="AB26" i="1"/>
  <c r="AC26" i="1" s="1"/>
  <c r="J25" i="7" s="1"/>
  <c r="K25" i="7" s="1"/>
  <c r="AB170" i="1"/>
  <c r="AC170" i="1" s="1"/>
  <c r="J169" i="7" s="1"/>
  <c r="K169" i="7" s="1"/>
  <c r="AB154" i="1"/>
  <c r="AC154" i="1" s="1"/>
  <c r="J153" i="7" s="1"/>
  <c r="K153" i="7" s="1"/>
  <c r="AB137" i="1"/>
  <c r="AC137" i="1" s="1"/>
  <c r="AB121" i="1"/>
  <c r="AC121" i="1" s="1"/>
  <c r="J120" i="7" s="1"/>
  <c r="K120" i="7" s="1"/>
  <c r="AB105" i="1"/>
  <c r="AC105" i="1" s="1"/>
  <c r="J104" i="7" s="1"/>
  <c r="K104" i="7" s="1"/>
  <c r="AB89" i="1"/>
  <c r="AC89" i="1" s="1"/>
  <c r="J88" i="7" s="1"/>
  <c r="K88" i="7" s="1"/>
  <c r="AB70" i="1"/>
  <c r="AC70" i="1" s="1"/>
  <c r="J69" i="7" s="1"/>
  <c r="K69" i="7" s="1"/>
  <c r="AB54" i="1"/>
  <c r="AC54" i="1" s="1"/>
  <c r="J53" i="7" s="1"/>
  <c r="K53" i="7" s="1"/>
  <c r="AB38" i="1"/>
  <c r="AC38" i="1" s="1"/>
  <c r="J37" i="7" s="1"/>
  <c r="K37" i="7" s="1"/>
  <c r="AB22" i="1"/>
  <c r="AC22" i="1" s="1"/>
  <c r="J21" i="7" s="1"/>
  <c r="K21" i="7" s="1"/>
  <c r="AB6" i="1"/>
  <c r="AC6" i="1" s="1"/>
  <c r="J5" i="7" s="1"/>
  <c r="K5" i="7" s="1"/>
  <c r="AB169" i="1"/>
  <c r="AC169" i="1" s="1"/>
  <c r="J168" i="7" s="1"/>
  <c r="K168" i="7" s="1"/>
  <c r="AB153" i="1"/>
  <c r="AC153" i="1" s="1"/>
  <c r="J152" i="7" s="1"/>
  <c r="K152" i="7" s="1"/>
  <c r="AB136" i="1"/>
  <c r="AC136" i="1" s="1"/>
  <c r="AB120" i="1"/>
  <c r="AC120" i="1" s="1"/>
  <c r="J119" i="7" s="1"/>
  <c r="K119" i="7" s="1"/>
  <c r="AB104" i="1"/>
  <c r="AC104" i="1" s="1"/>
  <c r="J103" i="7" s="1"/>
  <c r="K103" i="7" s="1"/>
  <c r="AB88" i="1"/>
  <c r="AC88" i="1" s="1"/>
  <c r="J87" i="7" s="1"/>
  <c r="K87" i="7" s="1"/>
  <c r="AB69" i="1"/>
  <c r="AC69" i="1" s="1"/>
  <c r="J68" i="7" s="1"/>
  <c r="K68" i="7" s="1"/>
  <c r="AB53" i="1"/>
  <c r="AC53" i="1" s="1"/>
  <c r="J52" i="7" s="1"/>
  <c r="K52" i="7" s="1"/>
  <c r="AB37" i="1"/>
  <c r="AC37" i="1" s="1"/>
  <c r="J36" i="7" s="1"/>
  <c r="K36" i="7" s="1"/>
  <c r="AB21" i="1"/>
  <c r="AC21" i="1" s="1"/>
  <c r="J20" i="7" s="1"/>
  <c r="K20" i="7" s="1"/>
  <c r="AA189" i="1"/>
  <c r="AB176" i="1"/>
  <c r="AC176" i="1" s="1"/>
  <c r="J175" i="7" s="1"/>
  <c r="K175" i="7" s="1"/>
  <c r="AB160" i="1"/>
  <c r="AC160" i="1" s="1"/>
  <c r="J159" i="7" s="1"/>
  <c r="K159" i="7" s="1"/>
  <c r="AB143" i="1"/>
  <c r="AC143" i="1" s="1"/>
  <c r="J142" i="7" s="1"/>
  <c r="K142" i="7" s="1"/>
  <c r="AB127" i="1"/>
  <c r="AC127" i="1" s="1"/>
  <c r="J126" i="7" s="1"/>
  <c r="K126" i="7" s="1"/>
  <c r="AB111" i="1"/>
  <c r="AC111" i="1" s="1"/>
  <c r="J110" i="7" s="1"/>
  <c r="K110" i="7" s="1"/>
  <c r="AB95" i="1"/>
  <c r="AC95" i="1" s="1"/>
  <c r="J94" i="7" s="1"/>
  <c r="K94" i="7" s="1"/>
  <c r="AB76" i="1"/>
  <c r="AC76" i="1" s="1"/>
  <c r="J75" i="7" s="1"/>
  <c r="K75" i="7" s="1"/>
  <c r="AB60" i="1"/>
  <c r="AC60" i="1" s="1"/>
  <c r="J59" i="7" s="1"/>
  <c r="K59" i="7" s="1"/>
  <c r="AB44" i="1"/>
  <c r="AC44" i="1" s="1"/>
  <c r="J43" i="7" s="1"/>
  <c r="K43" i="7" s="1"/>
  <c r="AB28" i="1"/>
  <c r="AC28" i="1" s="1"/>
  <c r="J27" i="7" s="1"/>
  <c r="K27" i="7" s="1"/>
  <c r="AB12" i="1"/>
  <c r="AC12" i="1" s="1"/>
  <c r="J11" i="7" s="1"/>
  <c r="K11" i="7" s="1"/>
  <c r="AB186" i="1"/>
  <c r="AC186" i="1" s="1"/>
  <c r="J185" i="7" s="1"/>
  <c r="K185" i="7" s="1"/>
  <c r="AB167" i="1"/>
  <c r="AC167" i="1" s="1"/>
  <c r="J166" i="7" s="1"/>
  <c r="K166" i="7" s="1"/>
  <c r="AB151" i="1"/>
  <c r="AC151" i="1" s="1"/>
  <c r="J150" i="7" s="1"/>
  <c r="K150" i="7" s="1"/>
  <c r="AB134" i="1"/>
  <c r="AC134" i="1" s="1"/>
  <c r="J133" i="7" s="1"/>
  <c r="K133" i="7" s="1"/>
  <c r="AB118" i="1"/>
  <c r="AC118" i="1" s="1"/>
  <c r="J117" i="7" s="1"/>
  <c r="K117" i="7" s="1"/>
  <c r="AB102" i="1"/>
  <c r="AC102" i="1" s="1"/>
  <c r="J101" i="7" s="1"/>
  <c r="K101" i="7" s="1"/>
  <c r="AB86" i="1"/>
  <c r="AC86" i="1" s="1"/>
  <c r="J85" i="7" s="1"/>
  <c r="K85" i="7" s="1"/>
  <c r="AB67" i="1"/>
  <c r="AC67" i="1" s="1"/>
  <c r="J66" i="7" s="1"/>
  <c r="K66" i="7" s="1"/>
  <c r="AB51" i="1"/>
  <c r="AC51" i="1" s="1"/>
  <c r="J50" i="7" s="1"/>
  <c r="K50" i="7" s="1"/>
  <c r="AB35" i="1"/>
  <c r="AC35" i="1" s="1"/>
  <c r="J34" i="7" s="1"/>
  <c r="K34" i="7" s="1"/>
  <c r="AB19" i="1"/>
  <c r="AC19" i="1" s="1"/>
  <c r="J18" i="7" s="1"/>
  <c r="K18" i="7" s="1"/>
  <c r="AB13" i="1"/>
  <c r="AC13" i="1" s="1"/>
  <c r="J12" i="7" s="1"/>
  <c r="K12" i="7" s="1"/>
  <c r="AB166" i="1"/>
  <c r="AC166" i="1" s="1"/>
  <c r="J165" i="7" s="1"/>
  <c r="K165" i="7" s="1"/>
  <c r="AB141" i="1"/>
  <c r="AC141" i="1" s="1"/>
  <c r="J140" i="7" s="1"/>
  <c r="K140" i="7" s="1"/>
  <c r="AB125" i="1"/>
  <c r="AC125" i="1" s="1"/>
  <c r="J124" i="7" s="1"/>
  <c r="K124" i="7" s="1"/>
  <c r="AB109" i="1"/>
  <c r="AC109" i="1" s="1"/>
  <c r="J108" i="7" s="1"/>
  <c r="K108" i="7" s="1"/>
  <c r="AB93" i="1"/>
  <c r="AC93" i="1" s="1"/>
  <c r="J92" i="7" s="1"/>
  <c r="K92" i="7" s="1"/>
  <c r="AB74" i="1"/>
  <c r="AC74" i="1" s="1"/>
  <c r="J73" i="7" s="1"/>
  <c r="K73" i="7" s="1"/>
  <c r="AB58" i="1"/>
  <c r="AC58" i="1" s="1"/>
  <c r="J57" i="7" s="1"/>
  <c r="K57" i="7" s="1"/>
  <c r="AB42" i="1"/>
  <c r="AC42" i="1" s="1"/>
  <c r="J41" i="7" s="1"/>
  <c r="K41" i="7" s="1"/>
  <c r="AB18" i="1"/>
  <c r="AC18" i="1" s="1"/>
  <c r="J17" i="7" s="1"/>
  <c r="K17" i="7" s="1"/>
  <c r="AB187" i="1"/>
  <c r="AC187" i="1" s="1"/>
  <c r="J186" i="7" s="1"/>
  <c r="K186" i="7" s="1"/>
  <c r="AB173" i="1"/>
  <c r="AC173" i="1" s="1"/>
  <c r="J172" i="7" s="1"/>
  <c r="K172" i="7" s="1"/>
  <c r="AB157" i="1"/>
  <c r="AC157" i="1" s="1"/>
  <c r="J156" i="7" s="1"/>
  <c r="K156" i="7" s="1"/>
  <c r="AB140" i="1"/>
  <c r="AC140" i="1" s="1"/>
  <c r="AB124" i="1"/>
  <c r="AC124" i="1" s="1"/>
  <c r="J123" i="7" s="1"/>
  <c r="K123" i="7" s="1"/>
  <c r="AB108" i="1"/>
  <c r="AC108" i="1" s="1"/>
  <c r="J107" i="7" s="1"/>
  <c r="K107" i="7" s="1"/>
  <c r="AB92" i="1"/>
  <c r="AC92" i="1" s="1"/>
  <c r="J91" i="7" s="1"/>
  <c r="K91" i="7" s="1"/>
  <c r="AB73" i="1"/>
  <c r="AC73" i="1" s="1"/>
  <c r="J72" i="7" s="1"/>
  <c r="K72" i="7" s="1"/>
  <c r="AB57" i="1"/>
  <c r="AC57" i="1" s="1"/>
  <c r="J56" i="7" s="1"/>
  <c r="K56" i="7" s="1"/>
  <c r="AB41" i="1"/>
  <c r="AC41" i="1" s="1"/>
  <c r="J40" i="7" s="1"/>
  <c r="K40" i="7" s="1"/>
  <c r="AB25" i="1"/>
  <c r="AC25" i="1" s="1"/>
  <c r="J24" i="7" s="1"/>
  <c r="K24" i="7" s="1"/>
  <c r="AB181" i="1"/>
  <c r="AC181" i="1" s="1"/>
  <c r="J180" i="7" s="1"/>
  <c r="K180" i="7" s="1"/>
  <c r="AB164" i="1"/>
  <c r="AC164" i="1" s="1"/>
  <c r="J163" i="7" s="1"/>
  <c r="K163" i="7" s="1"/>
  <c r="AB148" i="1"/>
  <c r="AC148" i="1" s="1"/>
  <c r="J147" i="7" s="1"/>
  <c r="K147" i="7" s="1"/>
  <c r="AB131" i="1"/>
  <c r="AC131" i="1" s="1"/>
  <c r="J130" i="7" s="1"/>
  <c r="K130" i="7" s="1"/>
  <c r="AB115" i="1"/>
  <c r="AC115" i="1" s="1"/>
  <c r="J114" i="7" s="1"/>
  <c r="K114" i="7" s="1"/>
  <c r="AB99" i="1"/>
  <c r="AC99" i="1" s="1"/>
  <c r="J98" i="7" s="1"/>
  <c r="K98" i="7" s="1"/>
  <c r="AB82" i="1"/>
  <c r="AC82" i="1" s="1"/>
  <c r="J81" i="7" s="1"/>
  <c r="K81" i="7" s="1"/>
  <c r="AB64" i="1"/>
  <c r="AC64" i="1" s="1"/>
  <c r="J63" i="7" s="1"/>
  <c r="K63" i="7" s="1"/>
  <c r="AB48" i="1"/>
  <c r="AC48" i="1" s="1"/>
  <c r="J47" i="7" s="1"/>
  <c r="K47" i="7" s="1"/>
  <c r="AB32" i="1"/>
  <c r="AC32" i="1" s="1"/>
  <c r="J31" i="7" s="1"/>
  <c r="K31" i="7" s="1"/>
  <c r="AB16" i="1"/>
  <c r="AC16" i="1" s="1"/>
  <c r="J15" i="7" s="1"/>
  <c r="K15" i="7" s="1"/>
  <c r="AB180" i="1"/>
  <c r="AC180" i="1" s="1"/>
  <c r="J179" i="7" s="1"/>
  <c r="K179" i="7" s="1"/>
  <c r="AB163" i="1"/>
  <c r="AC163" i="1" s="1"/>
  <c r="J162" i="7" s="1"/>
  <c r="K162" i="7" s="1"/>
  <c r="AB147" i="1"/>
  <c r="AC147" i="1" s="1"/>
  <c r="J146" i="7" s="1"/>
  <c r="K146" i="7" s="1"/>
  <c r="AB130" i="1"/>
  <c r="AC130" i="1" s="1"/>
  <c r="J129" i="7" s="1"/>
  <c r="K129" i="7" s="1"/>
  <c r="AB114" i="1"/>
  <c r="AC114" i="1" s="1"/>
  <c r="J113" i="7" s="1"/>
  <c r="K113" i="7" s="1"/>
  <c r="AB98" i="1"/>
  <c r="AC98" i="1" s="1"/>
  <c r="J97" i="7" s="1"/>
  <c r="K97" i="7" s="1"/>
  <c r="AB79" i="1"/>
  <c r="AC79" i="1" s="1"/>
  <c r="J78" i="7" s="1"/>
  <c r="K78" i="7" s="1"/>
  <c r="AB63" i="1"/>
  <c r="AC63" i="1" s="1"/>
  <c r="J62" i="7" s="1"/>
  <c r="K62" i="7" s="1"/>
  <c r="AB47" i="1"/>
  <c r="AC47" i="1" s="1"/>
  <c r="J46" i="7" s="1"/>
  <c r="K46" i="7" s="1"/>
  <c r="AB31" i="1"/>
  <c r="AC31" i="1" s="1"/>
  <c r="J30" i="7" s="1"/>
  <c r="K30" i="7" s="1"/>
  <c r="AB15" i="1"/>
  <c r="AC15" i="1" s="1"/>
  <c r="J14" i="7" s="1"/>
  <c r="K14" i="7" s="1"/>
  <c r="AB183" i="1"/>
  <c r="AC183" i="1" s="1"/>
  <c r="J182" i="7" s="1"/>
  <c r="K182" i="7" s="1"/>
  <c r="AB158" i="1"/>
  <c r="AC158" i="1" s="1"/>
  <c r="J157" i="7" s="1"/>
  <c r="K157" i="7" s="1"/>
  <c r="AB179" i="1"/>
  <c r="AC179" i="1" s="1"/>
  <c r="J178" i="7" s="1"/>
  <c r="K178" i="7" s="1"/>
  <c r="AB162" i="1"/>
  <c r="AC162" i="1" s="1"/>
  <c r="J161" i="7" s="1"/>
  <c r="K161" i="7" s="1"/>
  <c r="AB145" i="1"/>
  <c r="AC145" i="1" s="1"/>
  <c r="J144" i="7" s="1"/>
  <c r="K144" i="7" s="1"/>
  <c r="AB129" i="1"/>
  <c r="AC129" i="1" s="1"/>
  <c r="J128" i="7" s="1"/>
  <c r="K128" i="7" s="1"/>
  <c r="AB113" i="1"/>
  <c r="AC113" i="1" s="1"/>
  <c r="J112" i="7" s="1"/>
  <c r="K112" i="7" s="1"/>
  <c r="AB97" i="1"/>
  <c r="AC97" i="1" s="1"/>
  <c r="J96" i="7" s="1"/>
  <c r="K96" i="7" s="1"/>
  <c r="AB78" i="1"/>
  <c r="AC78" i="1" s="1"/>
  <c r="J77" i="7" s="1"/>
  <c r="K77" i="7" s="1"/>
  <c r="AB62" i="1"/>
  <c r="AC62" i="1" s="1"/>
  <c r="J61" i="7" s="1"/>
  <c r="K61" i="7" s="1"/>
  <c r="AB46" i="1"/>
  <c r="AC46" i="1" s="1"/>
  <c r="J45" i="7" s="1"/>
  <c r="K45" i="7" s="1"/>
  <c r="AB30" i="1"/>
  <c r="AC30" i="1" s="1"/>
  <c r="J29" i="7" s="1"/>
  <c r="K29" i="7" s="1"/>
  <c r="AB14" i="1"/>
  <c r="AC14" i="1" s="1"/>
  <c r="J13" i="7" s="1"/>
  <c r="K13" i="7" s="1"/>
  <c r="AB178" i="1"/>
  <c r="AC178" i="1" s="1"/>
  <c r="J177" i="7" s="1"/>
  <c r="K177" i="7" s="1"/>
  <c r="AB161" i="1"/>
  <c r="AC161" i="1" s="1"/>
  <c r="J160" i="7" s="1"/>
  <c r="K160" i="7" s="1"/>
  <c r="AB144" i="1"/>
  <c r="AC144" i="1" s="1"/>
  <c r="J143" i="7" s="1"/>
  <c r="K143" i="7" s="1"/>
  <c r="AB128" i="1"/>
  <c r="AC128" i="1" s="1"/>
  <c r="J127" i="7" s="1"/>
  <c r="K127" i="7" s="1"/>
  <c r="AB112" i="1"/>
  <c r="AC112" i="1" s="1"/>
  <c r="J111" i="7" s="1"/>
  <c r="K111" i="7" s="1"/>
  <c r="AB96" i="1"/>
  <c r="AC96" i="1" s="1"/>
  <c r="J95" i="7" s="1"/>
  <c r="K95" i="7" s="1"/>
  <c r="AB77" i="1"/>
  <c r="AC77" i="1" s="1"/>
  <c r="J76" i="7" s="1"/>
  <c r="K76" i="7" s="1"/>
  <c r="AB61" i="1"/>
  <c r="AC61" i="1" s="1"/>
  <c r="J60" i="7" s="1"/>
  <c r="K60" i="7" s="1"/>
  <c r="AB45" i="1"/>
  <c r="AC45" i="1" s="1"/>
  <c r="J44" i="7" s="1"/>
  <c r="K44" i="7" s="1"/>
  <c r="AB29" i="1"/>
  <c r="AC29" i="1" s="1"/>
  <c r="J28" i="7" s="1"/>
  <c r="K28" i="7" s="1"/>
  <c r="AB9" i="1"/>
  <c r="AC9" i="1" s="1"/>
  <c r="J8" i="7" s="1"/>
  <c r="K8" i="7" s="1"/>
  <c r="AB188" i="1"/>
  <c r="AC188" i="1" s="1"/>
  <c r="J187" i="7" s="1"/>
  <c r="K187" i="7" s="1"/>
  <c r="AB168" i="1"/>
  <c r="AC168" i="1" s="1"/>
  <c r="J167" i="7" s="1"/>
  <c r="K167" i="7" s="1"/>
  <c r="AB152" i="1"/>
  <c r="AC152" i="1" s="1"/>
  <c r="J151" i="7" s="1"/>
  <c r="K151" i="7" s="1"/>
  <c r="AB135" i="1"/>
  <c r="AC135" i="1" s="1"/>
  <c r="J134" i="7" s="1"/>
  <c r="K134" i="7" s="1"/>
  <c r="AB119" i="1"/>
  <c r="AC119" i="1" s="1"/>
  <c r="J118" i="7" s="1"/>
  <c r="K118" i="7" s="1"/>
  <c r="AB103" i="1"/>
  <c r="AC103" i="1" s="1"/>
  <c r="J102" i="7" s="1"/>
  <c r="K102" i="7" s="1"/>
  <c r="AB87" i="1"/>
  <c r="AC87" i="1" s="1"/>
  <c r="J86" i="7" s="1"/>
  <c r="K86" i="7" s="1"/>
  <c r="AB68" i="1"/>
  <c r="AC68" i="1" s="1"/>
  <c r="J67" i="7" s="1"/>
  <c r="K67" i="7" s="1"/>
  <c r="AB52" i="1"/>
  <c r="AC52" i="1" s="1"/>
  <c r="J51" i="7" s="1"/>
  <c r="K51" i="7" s="1"/>
  <c r="AB36" i="1"/>
  <c r="AC36" i="1" s="1"/>
  <c r="J35" i="7" s="1"/>
  <c r="K35" i="7" s="1"/>
  <c r="AB20" i="1"/>
  <c r="AC20" i="1" s="1"/>
  <c r="J19" i="7" s="1"/>
  <c r="K19" i="7" s="1"/>
  <c r="AB185" i="1"/>
  <c r="AC185" i="1" s="1"/>
  <c r="J184" i="7" s="1"/>
  <c r="K184" i="7" s="1"/>
  <c r="AB175" i="1"/>
  <c r="AC175" i="1" s="1"/>
  <c r="J174" i="7" s="1"/>
  <c r="K174" i="7" s="1"/>
  <c r="AB159" i="1"/>
  <c r="AC159" i="1" s="1"/>
  <c r="J158" i="7" s="1"/>
  <c r="K158" i="7" s="1"/>
  <c r="AB142" i="1"/>
  <c r="AC142" i="1" s="1"/>
  <c r="J141" i="7" s="1"/>
  <c r="K141" i="7" s="1"/>
  <c r="AB126" i="1"/>
  <c r="AC126" i="1" s="1"/>
  <c r="J125" i="7" s="1"/>
  <c r="K125" i="7" s="1"/>
  <c r="AB110" i="1"/>
  <c r="AC110" i="1" s="1"/>
  <c r="J109" i="7" s="1"/>
  <c r="K109" i="7" s="1"/>
  <c r="AB94" i="1"/>
  <c r="AC94" i="1" s="1"/>
  <c r="J93" i="7" s="1"/>
  <c r="K93" i="7" s="1"/>
  <c r="AB75" i="1"/>
  <c r="AC75" i="1" s="1"/>
  <c r="J74" i="7" s="1"/>
  <c r="K74" i="7" s="1"/>
  <c r="AB59" i="1"/>
  <c r="AC59" i="1" s="1"/>
  <c r="J58" i="7" s="1"/>
  <c r="K58" i="7" s="1"/>
  <c r="AB43" i="1"/>
  <c r="AC43" i="1" s="1"/>
  <c r="J42" i="7" s="1"/>
  <c r="K42" i="7" s="1"/>
  <c r="AB27" i="1"/>
  <c r="AC27" i="1" s="1"/>
  <c r="J26" i="7" s="1"/>
  <c r="K26" i="7" s="1"/>
  <c r="AB11" i="1"/>
  <c r="AC11" i="1" s="1"/>
  <c r="J10" i="7" s="1"/>
  <c r="K10" i="7" s="1"/>
  <c r="AB184" i="1"/>
  <c r="AC184" i="1" s="1"/>
  <c r="J183" i="7" s="1"/>
  <c r="K183" i="7" s="1"/>
  <c r="AB150" i="1"/>
  <c r="AC150" i="1" s="1"/>
  <c r="J149" i="7" s="1"/>
  <c r="K149" i="7" s="1"/>
  <c r="AB133" i="1"/>
  <c r="AC133" i="1" s="1"/>
  <c r="J132" i="7" s="1"/>
  <c r="K132" i="7" s="1"/>
  <c r="AB117" i="1"/>
  <c r="AC117" i="1" s="1"/>
  <c r="J116" i="7" s="1"/>
  <c r="K116" i="7" s="1"/>
  <c r="AB101" i="1"/>
  <c r="AC101" i="1" s="1"/>
  <c r="J100" i="7" s="1"/>
  <c r="K100" i="7" s="1"/>
  <c r="AB84" i="1"/>
  <c r="AC84" i="1" s="1"/>
  <c r="AB66" i="1"/>
  <c r="AC66" i="1" s="1"/>
  <c r="J65" i="7" s="1"/>
  <c r="K65" i="7" s="1"/>
  <c r="AB50" i="1"/>
  <c r="AC50" i="1" s="1"/>
  <c r="J49" i="7" s="1"/>
  <c r="K49" i="7" s="1"/>
  <c r="AB34" i="1"/>
  <c r="AC34" i="1" s="1"/>
  <c r="J33" i="7" s="1"/>
  <c r="K33" i="7" s="1"/>
  <c r="AB10" i="1"/>
  <c r="AC10" i="1" s="1"/>
  <c r="J9" i="7" s="1"/>
  <c r="K9" i="7" s="1"/>
  <c r="AB182" i="1"/>
  <c r="AC182" i="1" s="1"/>
  <c r="J181" i="7" s="1"/>
  <c r="K181" i="7" s="1"/>
  <c r="AB165" i="1"/>
  <c r="AC165" i="1" s="1"/>
  <c r="J164" i="7" s="1"/>
  <c r="K164" i="7" s="1"/>
  <c r="AB149" i="1"/>
  <c r="AC149" i="1" s="1"/>
  <c r="J148" i="7" s="1"/>
  <c r="K148" i="7" s="1"/>
  <c r="AB132" i="1"/>
  <c r="AC132" i="1" s="1"/>
  <c r="J131" i="7" s="1"/>
  <c r="K131" i="7" s="1"/>
  <c r="AB116" i="1"/>
  <c r="AC116" i="1" s="1"/>
  <c r="J115" i="7" s="1"/>
  <c r="K115" i="7" s="1"/>
  <c r="AB100" i="1"/>
  <c r="AC100" i="1" s="1"/>
  <c r="J99" i="7" s="1"/>
  <c r="K99" i="7" s="1"/>
  <c r="AB83" i="1"/>
  <c r="AC83" i="1" s="1"/>
  <c r="J82" i="7" s="1"/>
  <c r="AB65" i="1"/>
  <c r="AC65" i="1" s="1"/>
  <c r="J64" i="7" s="1"/>
  <c r="K64" i="7" s="1"/>
  <c r="AB49" i="1"/>
  <c r="AC49" i="1" s="1"/>
  <c r="J48" i="7" s="1"/>
  <c r="K48" i="7" s="1"/>
  <c r="AB33" i="1"/>
  <c r="AC33" i="1" s="1"/>
  <c r="J32" i="7" s="1"/>
  <c r="K32" i="7" s="1"/>
  <c r="AB17" i="1"/>
  <c r="AC17" i="1" s="1"/>
  <c r="J16" i="7" s="1"/>
  <c r="K16" i="7" s="1"/>
  <c r="AB172" i="1"/>
  <c r="AC172" i="1" s="1"/>
  <c r="J171" i="7" s="1"/>
  <c r="K171" i="7" s="1"/>
  <c r="AB156" i="1"/>
  <c r="AC156" i="1" s="1"/>
  <c r="J155" i="7" s="1"/>
  <c r="K155" i="7" s="1"/>
  <c r="AB139" i="1"/>
  <c r="AC139" i="1" s="1"/>
  <c r="AB123" i="1"/>
  <c r="AC123" i="1" s="1"/>
  <c r="J122" i="7" s="1"/>
  <c r="K122" i="7" s="1"/>
  <c r="AB107" i="1"/>
  <c r="AC107" i="1" s="1"/>
  <c r="J106" i="7" s="1"/>
  <c r="K106" i="7" s="1"/>
  <c r="AB91" i="1"/>
  <c r="AC91" i="1" s="1"/>
  <c r="J90" i="7" s="1"/>
  <c r="K90" i="7" s="1"/>
  <c r="AB72" i="1"/>
  <c r="AC72" i="1" s="1"/>
  <c r="J71" i="7" s="1"/>
  <c r="K71" i="7" s="1"/>
  <c r="AB56" i="1"/>
  <c r="AC56" i="1" s="1"/>
  <c r="J55" i="7" s="1"/>
  <c r="K55" i="7" s="1"/>
  <c r="AB40" i="1"/>
  <c r="AC40" i="1" s="1"/>
  <c r="J39" i="7" s="1"/>
  <c r="K39" i="7" s="1"/>
  <c r="AB24" i="1"/>
  <c r="AC24" i="1" s="1"/>
  <c r="J23" i="7" s="1"/>
  <c r="K23" i="7" s="1"/>
  <c r="AB8" i="1"/>
  <c r="AC8" i="1" s="1"/>
  <c r="J7" i="7" s="1"/>
  <c r="K7" i="7" s="1"/>
  <c r="AB171" i="1"/>
  <c r="AC171" i="1" s="1"/>
  <c r="J170" i="7" s="1"/>
  <c r="K170" i="7" s="1"/>
  <c r="AB155" i="1"/>
  <c r="AC155" i="1" s="1"/>
  <c r="J154" i="7" s="1"/>
  <c r="K154" i="7" s="1"/>
  <c r="AB138" i="1"/>
  <c r="AC138" i="1" s="1"/>
  <c r="AB122" i="1"/>
  <c r="AC122" i="1" s="1"/>
  <c r="J121" i="7" s="1"/>
  <c r="K121" i="7" s="1"/>
  <c r="AB106" i="1"/>
  <c r="AC106" i="1" s="1"/>
  <c r="J105" i="7" s="1"/>
  <c r="K105" i="7" s="1"/>
  <c r="AB90" i="1"/>
  <c r="AC90" i="1" s="1"/>
  <c r="J89" i="7" s="1"/>
  <c r="K89" i="7" s="1"/>
  <c r="AB71" i="1"/>
  <c r="AC71" i="1" s="1"/>
  <c r="J70" i="7" s="1"/>
  <c r="K70" i="7" s="1"/>
  <c r="AB55" i="1"/>
  <c r="AC55" i="1" s="1"/>
  <c r="J54" i="7" s="1"/>
  <c r="K54" i="7" s="1"/>
  <c r="AB39" i="1"/>
  <c r="AC39" i="1" s="1"/>
  <c r="J38" i="7" s="1"/>
  <c r="K38" i="7" s="1"/>
  <c r="AB23" i="1"/>
  <c r="AC23" i="1" s="1"/>
  <c r="J22" i="7" s="1"/>
  <c r="K22" i="7" s="1"/>
  <c r="AB7" i="1"/>
  <c r="AC7" i="1" s="1"/>
  <c r="J6" i="7" s="1"/>
  <c r="K6" i="7" s="1"/>
  <c r="AB5" i="1"/>
  <c r="K189" i="1"/>
  <c r="J189" i="1"/>
  <c r="L181" i="1"/>
  <c r="L180" i="1"/>
  <c r="L172" i="1"/>
  <c r="L174" i="1"/>
  <c r="L178" i="1"/>
  <c r="L175" i="1"/>
  <c r="L176" i="1"/>
  <c r="L179" i="1"/>
  <c r="L171" i="1"/>
  <c r="L173" i="1"/>
  <c r="L169" i="1"/>
  <c r="L168" i="1"/>
  <c r="L170" i="1"/>
  <c r="L157" i="1"/>
  <c r="L161" i="1"/>
  <c r="L156" i="1"/>
  <c r="L158" i="1"/>
  <c r="L162" i="1"/>
  <c r="L163" i="1"/>
  <c r="L166" i="1"/>
  <c r="L167" i="1"/>
  <c r="L155" i="1"/>
  <c r="L165" i="1"/>
  <c r="L159" i="1"/>
  <c r="L160" i="1"/>
  <c r="L164" i="1"/>
  <c r="L154" i="1"/>
  <c r="L150" i="1"/>
  <c r="L152" i="1"/>
  <c r="L151" i="1"/>
  <c r="L153" i="1"/>
  <c r="L149" i="1"/>
  <c r="L148" i="1"/>
  <c r="L19" i="1"/>
  <c r="L9" i="1"/>
  <c r="L34" i="1"/>
  <c r="L33" i="1"/>
  <c r="L32" i="1"/>
  <c r="L31" i="1"/>
  <c r="L30" i="1"/>
  <c r="L29" i="1"/>
  <c r="L28" i="1"/>
  <c r="L27" i="1"/>
  <c r="L26" i="1"/>
  <c r="L17" i="1"/>
  <c r="L15" i="1"/>
  <c r="L16" i="1"/>
  <c r="L13" i="1"/>
  <c r="L25" i="1"/>
  <c r="L22" i="1"/>
  <c r="L14" i="1"/>
  <c r="L24" i="1"/>
  <c r="L12" i="1"/>
  <c r="L8" i="1"/>
  <c r="L18" i="1"/>
  <c r="L23" i="1"/>
  <c r="L7" i="1"/>
  <c r="L20" i="1"/>
  <c r="L35" i="1"/>
  <c r="L10" i="1"/>
  <c r="L21" i="1"/>
  <c r="L11" i="1"/>
  <c r="L36" i="1"/>
  <c r="L37" i="1"/>
  <c r="L5" i="1"/>
  <c r="L6" i="1"/>
  <c r="L47" i="1"/>
  <c r="L45" i="1"/>
  <c r="L48" i="1"/>
  <c r="L39" i="1"/>
  <c r="L49" i="1"/>
  <c r="L43" i="1"/>
  <c r="L42" i="1"/>
  <c r="L41" i="1"/>
  <c r="L40" i="1"/>
  <c r="L46" i="1"/>
  <c r="L38" i="1"/>
  <c r="L44" i="1"/>
  <c r="L187" i="1"/>
  <c r="L188" i="1"/>
  <c r="L185" i="1"/>
  <c r="L184" i="1"/>
  <c r="L183" i="1"/>
  <c r="L186" i="1"/>
  <c r="L140" i="1"/>
  <c r="L139" i="1"/>
  <c r="L138" i="1"/>
  <c r="L137" i="1"/>
  <c r="L143" i="1"/>
  <c r="L132" i="1"/>
  <c r="L136" i="1"/>
  <c r="L145" i="1"/>
  <c r="L144" i="1"/>
  <c r="L135" i="1"/>
  <c r="L133" i="1"/>
  <c r="L147" i="1"/>
  <c r="L141" i="1"/>
  <c r="L134" i="1"/>
  <c r="L142" i="1"/>
  <c r="L131" i="1"/>
  <c r="L130" i="1"/>
  <c r="L123" i="1"/>
  <c r="L125" i="1"/>
  <c r="L127" i="1"/>
  <c r="L129" i="1"/>
  <c r="L128" i="1"/>
  <c r="L124" i="1"/>
  <c r="L126" i="1"/>
  <c r="L56" i="1"/>
  <c r="L54" i="1"/>
  <c r="L55" i="1"/>
  <c r="L53" i="1"/>
  <c r="L52" i="1"/>
  <c r="L50" i="1"/>
  <c r="L51" i="1"/>
  <c r="L121" i="1"/>
  <c r="L117" i="1"/>
  <c r="L120" i="1"/>
  <c r="L122" i="1"/>
  <c r="L119" i="1"/>
  <c r="L118" i="1"/>
  <c r="L111" i="1"/>
  <c r="L110" i="1"/>
  <c r="L116" i="1"/>
  <c r="L91" i="1"/>
  <c r="L103" i="1"/>
  <c r="L92" i="1"/>
  <c r="L101" i="1"/>
  <c r="L87" i="1"/>
  <c r="L88" i="1"/>
  <c r="L90" i="1"/>
  <c r="L109" i="1"/>
  <c r="L115" i="1"/>
  <c r="L102" i="1"/>
  <c r="L108" i="1"/>
  <c r="L106" i="1"/>
  <c r="L96" i="1"/>
  <c r="L86" i="1"/>
  <c r="L97" i="1"/>
  <c r="L93" i="1"/>
  <c r="L98" i="1"/>
  <c r="L94" i="1"/>
  <c r="L95" i="1"/>
  <c r="L107" i="1"/>
  <c r="L104" i="1"/>
  <c r="L100" i="1"/>
  <c r="L105" i="1"/>
  <c r="L99" i="1"/>
  <c r="L89" i="1"/>
  <c r="L112" i="1"/>
  <c r="L83" i="1"/>
  <c r="L84" i="1"/>
  <c r="L82" i="1"/>
  <c r="L114" i="1"/>
  <c r="L113" i="1"/>
  <c r="L74" i="1"/>
  <c r="L78" i="1"/>
  <c r="L71" i="1"/>
  <c r="L79" i="1"/>
  <c r="L69" i="1"/>
  <c r="L76" i="1"/>
  <c r="L70" i="1"/>
  <c r="L75" i="1"/>
  <c r="L68" i="1"/>
  <c r="L77" i="1"/>
  <c r="L73" i="1"/>
  <c r="L72" i="1"/>
  <c r="L182" i="1"/>
  <c r="L66" i="1"/>
  <c r="L67" i="1"/>
  <c r="L65" i="1"/>
  <c r="L64" i="1"/>
  <c r="L62" i="1"/>
  <c r="L59" i="1"/>
  <c r="L57" i="1"/>
  <c r="L58" i="1"/>
  <c r="L61" i="1"/>
  <c r="L63" i="1"/>
  <c r="L60" i="1"/>
  <c r="J135" i="7" l="1"/>
  <c r="K135" i="7" s="1"/>
  <c r="K82" i="7"/>
  <c r="AB189" i="1"/>
  <c r="AC5" i="1"/>
  <c r="L189" i="1"/>
  <c r="AC189" i="1" l="1"/>
  <c r="J4" i="7"/>
  <c r="J189" i="7" l="1"/>
  <c r="K4" i="7"/>
  <c r="K189" i="7" s="1"/>
</calcChain>
</file>

<file path=xl/sharedStrings.xml><?xml version="1.0" encoding="utf-8"?>
<sst xmlns="http://schemas.openxmlformats.org/spreadsheetml/2006/main" count="2408" uniqueCount="1277">
  <si>
    <t>Agy</t>
  </si>
  <si>
    <t>SecAreaCode</t>
  </si>
  <si>
    <t>SecArea</t>
  </si>
  <si>
    <t>SecAreaSort</t>
  </si>
  <si>
    <t>AgyCode</t>
  </si>
  <si>
    <t>AgencyName</t>
  </si>
  <si>
    <t>RespAgy</t>
  </si>
  <si>
    <t>RespAgencyName</t>
  </si>
  <si>
    <t>AgyOrder</t>
  </si>
  <si>
    <t>Legislative</t>
  </si>
  <si>
    <t>Senate of Virginia</t>
  </si>
  <si>
    <t>House of Delegates</t>
  </si>
  <si>
    <t>Legislative Department Reversion Clearing Account</t>
  </si>
  <si>
    <t>Judicial</t>
  </si>
  <si>
    <t>Magistrate System</t>
  </si>
  <si>
    <t>Supreme Court</t>
  </si>
  <si>
    <t>Judicial Department Reversion Clearing Account</t>
  </si>
  <si>
    <t>Virginia Commission on Intergovernmental Cooperation</t>
  </si>
  <si>
    <t>Division of Legislative Services</t>
  </si>
  <si>
    <t>Virginia Code Commission</t>
  </si>
  <si>
    <t>Division of Legislative Automated Systems</t>
  </si>
  <si>
    <t>Joint Legislative Audit and Review Commission</t>
  </si>
  <si>
    <t>Judicial Inquiry and Review Commission</t>
  </si>
  <si>
    <t>Circuit Courts</t>
  </si>
  <si>
    <t>General District Courts</t>
  </si>
  <si>
    <t>Juvenile and Domestic Relations District Courts</t>
  </si>
  <si>
    <t>Combined District Courts</t>
  </si>
  <si>
    <t>Virginia State Bar</t>
  </si>
  <si>
    <t>Virginia Coal and Energy Commission</t>
  </si>
  <si>
    <t>Executive Offices</t>
  </si>
  <si>
    <t>Lieutenant Governor</t>
  </si>
  <si>
    <t>Office of the Governor</t>
  </si>
  <si>
    <t>Finance</t>
  </si>
  <si>
    <t>Department of Planning and Budget</t>
  </si>
  <si>
    <t>Public Safety</t>
  </si>
  <si>
    <t>Department of Military Affairs</t>
  </si>
  <si>
    <t>Court of Appeals of Virginia</t>
  </si>
  <si>
    <t>Department of Emergency Management</t>
  </si>
  <si>
    <t>Veterans Affairs and Homeland Security</t>
  </si>
  <si>
    <t>Virginia Veterans Care Center</t>
  </si>
  <si>
    <t>Department of Veterans Services</t>
  </si>
  <si>
    <t>Administration</t>
  </si>
  <si>
    <t>Department of Human Resource Management</t>
  </si>
  <si>
    <t>State Board of Elections</t>
  </si>
  <si>
    <t>Auditor of Public Accounts</t>
  </si>
  <si>
    <t>Technology</t>
  </si>
  <si>
    <t>Virginia Information Technologies Agency</t>
  </si>
  <si>
    <t>Department of Criminal Justice Services</t>
  </si>
  <si>
    <t>Attorney General and Department of Law</t>
  </si>
  <si>
    <t>Virginia State Crime Commission</t>
  </si>
  <si>
    <t>Division of Debt Collection</t>
  </si>
  <si>
    <t>Commissioners for the Promotion of Uniformity of Legislation in the United States</t>
  </si>
  <si>
    <t>Education</t>
  </si>
  <si>
    <t>The Science Museum of Virginia</t>
  </si>
  <si>
    <t>Office of the State Inspector General</t>
  </si>
  <si>
    <t>Virginia Commission for the Arts</t>
  </si>
  <si>
    <t>Administration of Health Insurance</t>
  </si>
  <si>
    <t>Department of Accounts</t>
  </si>
  <si>
    <t>Department of the Treasury</t>
  </si>
  <si>
    <t>Transportation</t>
  </si>
  <si>
    <t>Department of Motor Vehicles</t>
  </si>
  <si>
    <t>Treasury Board</t>
  </si>
  <si>
    <t>Department of State Police</t>
  </si>
  <si>
    <t>Compensation Board</t>
  </si>
  <si>
    <t>Independent Agencies</t>
  </si>
  <si>
    <t>Virginia Retirement System</t>
  </si>
  <si>
    <t>Virginia Criminal Sentencing Commission</t>
  </si>
  <si>
    <t>Department of Taxation</t>
  </si>
  <si>
    <t>Department of Accounts Transfer Payments</t>
  </si>
  <si>
    <t>Health and Human Resources</t>
  </si>
  <si>
    <t>Department for the Aging</t>
  </si>
  <si>
    <t>Commerce and Trade</t>
  </si>
  <si>
    <t>Department of Housing and Community Development</t>
  </si>
  <si>
    <t>Secretary of the Commonwealth</t>
  </si>
  <si>
    <t>Human Rights Council</t>
  </si>
  <si>
    <t>State Corporation Commission</t>
  </si>
  <si>
    <t>State Lottery Department</t>
  </si>
  <si>
    <t>Virginia College Savings Plan</t>
  </si>
  <si>
    <t>Virginia Office for Protection and Advocacy</t>
  </si>
  <si>
    <t>Secretary of Administration</t>
  </si>
  <si>
    <t>Department of Labor and Industry</t>
  </si>
  <si>
    <t>Virginia Employment Commission</t>
  </si>
  <si>
    <t>Natural Resources</t>
  </si>
  <si>
    <t>Secretary of Natural Resources</t>
  </si>
  <si>
    <t>Secretary of Technology</t>
  </si>
  <si>
    <t>Secretary of Education</t>
  </si>
  <si>
    <t>Secretary of Transportation</t>
  </si>
  <si>
    <t>Secretary of Public Safety</t>
  </si>
  <si>
    <t>Secretary of Health and Human Resources</t>
  </si>
  <si>
    <t>Secretary of Finance</t>
  </si>
  <si>
    <t>Virginia Workers' Compensation Commission</t>
  </si>
  <si>
    <t>Secretary of Commerce and Trade</t>
  </si>
  <si>
    <t>Agriculture and Forestry</t>
  </si>
  <si>
    <t>Secretary of Agriculture and Forestry</t>
  </si>
  <si>
    <t>Department of General Services</t>
  </si>
  <si>
    <t>Direct Aid to Public Education</t>
  </si>
  <si>
    <t>Department of Education, Central Office Operations</t>
  </si>
  <si>
    <t>Department of Conservation and Recreation</t>
  </si>
  <si>
    <t>Comprehensive Services for At-Risk Youth and Families</t>
  </si>
  <si>
    <t>The Library Of Virginia</t>
  </si>
  <si>
    <t>Woodrow Wilson Rehabilitation Center</t>
  </si>
  <si>
    <t>Department for Aging and Rehabilitative Services</t>
  </si>
  <si>
    <t>The College of William and Mary in Virginia</t>
  </si>
  <si>
    <t>University of Virginia</t>
  </si>
  <si>
    <t>Virginia Polytechnic Institute and State University</t>
  </si>
  <si>
    <t>University of Virginia Medical Center</t>
  </si>
  <si>
    <t>Virginia Military Institute</t>
  </si>
  <si>
    <t>Virginia State University</t>
  </si>
  <si>
    <t>Norfolk State University</t>
  </si>
  <si>
    <t>Longwood University</t>
  </si>
  <si>
    <t>University of Mary Washington</t>
  </si>
  <si>
    <t>James Madison University</t>
  </si>
  <si>
    <t>Radford University</t>
  </si>
  <si>
    <t>Virginia School for the Deaf and the Blind</t>
  </si>
  <si>
    <t>Virginia School for the Deaf, Blind and Multi-Disabled at Hampton</t>
  </si>
  <si>
    <t>Old Dominion University</t>
  </si>
  <si>
    <t>Department of Professional and Occupational Regulation</t>
  </si>
  <si>
    <t>Department of Health Professions</t>
  </si>
  <si>
    <t>Board of Accountancy</t>
  </si>
  <si>
    <t>Virginia Cooperative Extension and Agricultural Experiment Station</t>
  </si>
  <si>
    <t>Department of Minority Business Enterprise</t>
  </si>
  <si>
    <t>Board of Bar Examiners</t>
  </si>
  <si>
    <t>Cooperative Extension and Agricultural Research Services</t>
  </si>
  <si>
    <t>Virginia Commonwealth University</t>
  </si>
  <si>
    <t>Virginia Museum of Fine Arts</t>
  </si>
  <si>
    <t>Frontier Culture Museum of Virginia</t>
  </si>
  <si>
    <t>Richard Bland College</t>
  </si>
  <si>
    <t>Christopher Newport University</t>
  </si>
  <si>
    <t>State Council of Higher Education for Virginia</t>
  </si>
  <si>
    <t>University of Virginia's College at Wise</t>
  </si>
  <si>
    <t>George Mason University</t>
  </si>
  <si>
    <t>Virginia Community College System</t>
  </si>
  <si>
    <t>Virginia Community College System-Central Office</t>
  </si>
  <si>
    <t>Virginia Rehabilitation Center for the Blind and Vision Impaired</t>
  </si>
  <si>
    <t>Department for the Blind and Vision Impaired</t>
  </si>
  <si>
    <t>Virginia Institute of Marine Science</t>
  </si>
  <si>
    <t>Eastern Virginia Medical School</t>
  </si>
  <si>
    <t>New River Community College</t>
  </si>
  <si>
    <t>Southside Virginia Community College</t>
  </si>
  <si>
    <t>Paul D. Camp Community College</t>
  </si>
  <si>
    <t xml:space="preserve">Rappahannock Community College </t>
  </si>
  <si>
    <t>Danville Community College</t>
  </si>
  <si>
    <t>Northern Virginia Community College</t>
  </si>
  <si>
    <t>Piedmont Virginia Community College</t>
  </si>
  <si>
    <t>J. Sargeant Reynolds Community College</t>
  </si>
  <si>
    <t>Eastern Shore Community College</t>
  </si>
  <si>
    <t>Patrick Henry Community College</t>
  </si>
  <si>
    <t>Virginia Western Community College</t>
  </si>
  <si>
    <t>Dabney S. Lancaster Community College</t>
  </si>
  <si>
    <t>Wytheville Community College</t>
  </si>
  <si>
    <t>John Tyler Community College</t>
  </si>
  <si>
    <t>Blue Ridge Community College</t>
  </si>
  <si>
    <t>Central Virginia Community College</t>
  </si>
  <si>
    <t>Thomas Nelson Community College</t>
  </si>
  <si>
    <t>Southwest Virginia Community College</t>
  </si>
  <si>
    <t>Tidewater Community College</t>
  </si>
  <si>
    <t>Virginia Highlands Community College</t>
  </si>
  <si>
    <t xml:space="preserve">Germanna Community College </t>
  </si>
  <si>
    <t>Lord Fairfax Community College</t>
  </si>
  <si>
    <t>Mountain Empire Community College</t>
  </si>
  <si>
    <t>General Provisions</t>
  </si>
  <si>
    <t>Department of Agriculture and Consumer Services</t>
  </si>
  <si>
    <t>Agricultural Council</t>
  </si>
  <si>
    <t>Virginia Economic Development Partnership</t>
  </si>
  <si>
    <t>Virginia National Defense Industrial Authority</t>
  </si>
  <si>
    <t>Economic Development Incentive Payments</t>
  </si>
  <si>
    <t>Chippokes Plantation Farm Foundation</t>
  </si>
  <si>
    <t>Virginia Tourism Authority</t>
  </si>
  <si>
    <t>Department of Business Assistance</t>
  </si>
  <si>
    <t>Virginia-Israel Advisory Board</t>
  </si>
  <si>
    <t>Marine Resources Commission</t>
  </si>
  <si>
    <t>Department of Game and Inland Fisheries</t>
  </si>
  <si>
    <t>Virginia Racing Commission</t>
  </si>
  <si>
    <t>Virginia Port Authority</t>
  </si>
  <si>
    <t>Department of Mines, Minerals and Energy</t>
  </si>
  <si>
    <t>Department of Forestry</t>
  </si>
  <si>
    <t>Commission on the Virginia Alcohol Safety Action Program</t>
  </si>
  <si>
    <t>Gunston Hall</t>
  </si>
  <si>
    <t>Department of Historic Resources</t>
  </si>
  <si>
    <t>Jamestown-Yorktown Foundation</t>
  </si>
  <si>
    <t>Department of Environmental Quality</t>
  </si>
  <si>
    <t xml:space="preserve">Secretary of Veterans Affairs and Homeland Security </t>
  </si>
  <si>
    <t>Department of Transportation</t>
  </si>
  <si>
    <t>Department of Rail and Public Transportation</t>
  </si>
  <si>
    <t>Motor Vehicle Dealer Board</t>
  </si>
  <si>
    <t>Board of Towing and Recovery Operators</t>
  </si>
  <si>
    <t>Department of Motor Vehicles Transfer Payments</t>
  </si>
  <si>
    <t>The Temporary NGF Revenue Tracking Agency</t>
  </si>
  <si>
    <t>Department of Health</t>
  </si>
  <si>
    <t>Department of Medical Assistance Services</t>
  </si>
  <si>
    <t>Virginia Board for People with Disabilities</t>
  </si>
  <si>
    <t>Department of Corrections--Central Administration</t>
  </si>
  <si>
    <t>Department of Corrections</t>
  </si>
  <si>
    <t>Central State Hospital</t>
  </si>
  <si>
    <t>Mental Health Treatment Centers</t>
  </si>
  <si>
    <t>Eastern State Hospital</t>
  </si>
  <si>
    <t>Southwestern Virginia Mental Health Institute</t>
  </si>
  <si>
    <t>Western State Hospital</t>
  </si>
  <si>
    <t>Central Virginia Training Center</t>
  </si>
  <si>
    <t>Intellectual Disabilities Training Centers</t>
  </si>
  <si>
    <t>Commonwealth Center for Children and Adolescents</t>
  </si>
  <si>
    <t>Powhatan Correctional Center</t>
  </si>
  <si>
    <t>Virginia Correctional Enterprises</t>
  </si>
  <si>
    <t>Virginia Correctional Center for Women</t>
  </si>
  <si>
    <t>Bland Correctional Center</t>
  </si>
  <si>
    <t>James River Correctional Center</t>
  </si>
  <si>
    <t>Department of Behavioral Health and Developmental Services</t>
  </si>
  <si>
    <t>Powhatan Reception &amp; Classification Center</t>
  </si>
  <si>
    <t>Office of the Inspector General</t>
  </si>
  <si>
    <t>Southeastern Virginia Training Center</t>
  </si>
  <si>
    <t>Catawba Hospital</t>
  </si>
  <si>
    <t>Northern Virginia Training Center</t>
  </si>
  <si>
    <t>Southside Virginia Training Center</t>
  </si>
  <si>
    <t>Northern Virginia Mental Health Institute</t>
  </si>
  <si>
    <t>Piedmont Geriatric Hospital</t>
  </si>
  <si>
    <t>Brunswick Correctional Center</t>
  </si>
  <si>
    <t>Sussex One State Prison</t>
  </si>
  <si>
    <t>Sussex Two State Prison</t>
  </si>
  <si>
    <t>Wallens Ridge State Prison</t>
  </si>
  <si>
    <t>St. Brides Correctional Center</t>
  </si>
  <si>
    <t>Southwestern Virginia Training Center</t>
  </si>
  <si>
    <t>Southern Virginia Mental Health Institute</t>
  </si>
  <si>
    <t>Red Onion State Prison</t>
  </si>
  <si>
    <t>Corrections--Employee Relations and Training</t>
  </si>
  <si>
    <t>Fluvanna Correctional Center for Women</t>
  </si>
  <si>
    <t>Mecklenburg Correctional Center</t>
  </si>
  <si>
    <t>Nottoway Correctional Center</t>
  </si>
  <si>
    <t>Marion Correctional Center</t>
  </si>
  <si>
    <t>Hiram Davis Medical Center</t>
  </si>
  <si>
    <t>Buckingham Correctional Center</t>
  </si>
  <si>
    <t>Department of Correctional Education</t>
  </si>
  <si>
    <t>Department for the Deaf and Hard-Of-Hearing</t>
  </si>
  <si>
    <t>Deep Meadow Correctional Center</t>
  </si>
  <si>
    <t>Deerfield Correctional Center</t>
  </si>
  <si>
    <t>Augusta Correctional Center</t>
  </si>
  <si>
    <t>Department of Corrections--Division of Institutions</t>
  </si>
  <si>
    <t>Western Region Correctional Field Units</t>
  </si>
  <si>
    <t>Central Region Correctional Field Units</t>
  </si>
  <si>
    <t>Eastern Region Correctional Field Units</t>
  </si>
  <si>
    <t>Department of Social Services</t>
  </si>
  <si>
    <t>Virginia Parole Board</t>
  </si>
  <si>
    <t>Division of Community Corrections</t>
  </si>
  <si>
    <t>Keen Mountain Correctional Center</t>
  </si>
  <si>
    <t>Greensville Correctional Center</t>
  </si>
  <si>
    <t>Dillwyn Correctional Center</t>
  </si>
  <si>
    <t>Indian Creek Correctional Center</t>
  </si>
  <si>
    <t>Haynesville Correctional Center</t>
  </si>
  <si>
    <t>Coffeewood Correctional Center</t>
  </si>
  <si>
    <t>Lunenburg Correctional Center</t>
  </si>
  <si>
    <t>Pocahontas State Correctional Center</t>
  </si>
  <si>
    <t>Green Rock Correctional Center</t>
  </si>
  <si>
    <t>Department of Juvenile Justice</t>
  </si>
  <si>
    <t>Department of Forensic Science</t>
  </si>
  <si>
    <t>River North Correctional Center</t>
  </si>
  <si>
    <t>Grants to Localities</t>
  </si>
  <si>
    <t>Virginia Center for Behavioral Rehabilitation</t>
  </si>
  <si>
    <t>Department of Corrections--Institutions</t>
  </si>
  <si>
    <t>Capitol Square Preservation Council</t>
  </si>
  <si>
    <t>Virginia Freedom of Information Advisory Council</t>
  </si>
  <si>
    <t>Citizens' Advisory Council on Furnishing and Interpreting the Executive Mansion</t>
  </si>
  <si>
    <t>Virginia Disability Commission</t>
  </si>
  <si>
    <t>Virginia Commission on Youth</t>
  </si>
  <si>
    <t>Virginia Housing Commission</t>
  </si>
  <si>
    <t>Department of Aviation</t>
  </si>
  <si>
    <t>Chesapeake Bay Commission</t>
  </si>
  <si>
    <t>Joint Commission on Health Care</t>
  </si>
  <si>
    <t>Dr. Martin Luther King, Jr. Memorial Commission</t>
  </si>
  <si>
    <t>Joint Commission on Technology and Science</t>
  </si>
  <si>
    <t>Indigent Defense Commission</t>
  </si>
  <si>
    <t>Tobacco Indemnification and Community Revitalization Commission</t>
  </si>
  <si>
    <t>Virginia Foundation for Healthy Youth</t>
  </si>
  <si>
    <t>Governor's Office for Substance Abuse Prevention</t>
  </si>
  <si>
    <t>Brown v. Board of Education Scholarship Committee</t>
  </si>
  <si>
    <t>Virginia Sesquicentennial of the American Civil War Commission</t>
  </si>
  <si>
    <t>Commission on Unemployment Compensation</t>
  </si>
  <si>
    <t>Small Business Commission</t>
  </si>
  <si>
    <t>Commission on Electric Utility Regulation</t>
  </si>
  <si>
    <t>Manufacturing Development Commission</t>
  </si>
  <si>
    <t>Joint Commission on Administrative Rules</t>
  </si>
  <si>
    <t>Commission on Prevention of Human Trafficking</t>
  </si>
  <si>
    <t>Virginia Bicentennial of the American War of 1812 Commission</t>
  </si>
  <si>
    <t>Virginia Commission on the Centennial of the Woodrow Wilson Presidency</t>
  </si>
  <si>
    <t>Commission on Civics Education</t>
  </si>
  <si>
    <t>Autism Advisory Council</t>
  </si>
  <si>
    <t xml:space="preserve">Institute for Advanced Learning and Research </t>
  </si>
  <si>
    <t>Interstate Organization Contributions</t>
  </si>
  <si>
    <t>Sitter &amp; Barfoot Veterans Care Center</t>
  </si>
  <si>
    <t xml:space="preserve">Innovation and Entrepreneurship Investment Authority </t>
  </si>
  <si>
    <t xml:space="preserve">Roanoke Higher Education Authority </t>
  </si>
  <si>
    <t>Southeastern Universities Research Association Doing Business for Jefferson Science Associates, LLC</t>
  </si>
  <si>
    <t>Southern Virginia Higher Education Center</t>
  </si>
  <si>
    <t>New College Institute</t>
  </si>
  <si>
    <t>Virginia College Building Authority</t>
  </si>
  <si>
    <t>Virginia Museum of Natural History</t>
  </si>
  <si>
    <t>Southwest Virginia Higher Education Center</t>
  </si>
  <si>
    <t>Central Appropriations</t>
  </si>
  <si>
    <t>Central Capital Outlay</t>
  </si>
  <si>
    <t>9(C) Revenue Bonds</t>
  </si>
  <si>
    <t>9(D) Revenue Bonds</t>
  </si>
  <si>
    <t>Commonwealth's Attorneys' Services Council</t>
  </si>
  <si>
    <t>Department of Fire Programs</t>
  </si>
  <si>
    <t>Division of Capitol Police</t>
  </si>
  <si>
    <t>Department of Employment Dispute Resolution</t>
  </si>
  <si>
    <t>State Water Commission</t>
  </si>
  <si>
    <t>Virginia Resources Authority</t>
  </si>
  <si>
    <t>State Grants to Nonstate Entities</t>
  </si>
  <si>
    <t>State Grants to Nonstate Entities-Nonstate Agencies</t>
  </si>
  <si>
    <t>Higher Education Research Initiative</t>
  </si>
  <si>
    <t>Appropriation Vetoes</t>
  </si>
  <si>
    <t>Higher Education Cross-Cutting</t>
  </si>
  <si>
    <t>Planned Reversions</t>
  </si>
  <si>
    <t>Treasury Construction Financing</t>
  </si>
  <si>
    <t xml:space="preserve">Department of Treasury - Trust Funds </t>
  </si>
  <si>
    <t xml:space="preserve">Department of Treasury - Statewide Activities  </t>
  </si>
  <si>
    <t>Department of Accounts-Statewide Activities</t>
  </si>
  <si>
    <t>Department of Accounts - City/County Treasurers</t>
  </si>
  <si>
    <t>Department of Alcoholic Beverage Control</t>
  </si>
  <si>
    <t>SecArea Sort</t>
  </si>
  <si>
    <t xml:space="preserve">Resp Agy </t>
  </si>
  <si>
    <t>Responsible Agency</t>
  </si>
  <si>
    <t>Agency</t>
  </si>
  <si>
    <t>Agy Sort</t>
  </si>
  <si>
    <t>Secretarial Area</t>
  </si>
  <si>
    <t>FY 2014 GF Chapter 806</t>
  </si>
  <si>
    <t>FY 2014 NGF Chapter 806</t>
  </si>
  <si>
    <t>FY 2014 Total Chapter 806</t>
  </si>
  <si>
    <t>Adjustment</t>
  </si>
  <si>
    <t>Reason for Adjustment</t>
  </si>
  <si>
    <t>FY 2014 Total Adjusted Appropriation</t>
  </si>
  <si>
    <t>Total Annual Cost:</t>
  </si>
  <si>
    <t>Calculated PB Charges</t>
  </si>
  <si>
    <t>GF/NGF Share of PB System Charges</t>
  </si>
  <si>
    <t>Agency GF/NGF Fund Split</t>
  </si>
  <si>
    <t>Agency Share of State Totals</t>
  </si>
  <si>
    <t>Adjusted Appropriation Totals</t>
  </si>
  <si>
    <t>Adjustments to Legislative Appropriation</t>
  </si>
  <si>
    <t>Appropriation for the Tobacco Indemnification and Community Revitalization Commission (851) and Virginia Foundation for Healthy Youth (852) are moved to the agency from Central Accounts.  There is no cash associated with the remaining NGF appropriation so there is no ability for the responsible agency to pay the rate from NGF sources.  For General Fund Appropriations, the agency is a holding account that does not have the ability to cover additional costs.</t>
  </si>
  <si>
    <t xml:space="preserve">Amounts are initially appropriated in Central Appropriations </t>
  </si>
  <si>
    <t>GF Difference:</t>
  </si>
  <si>
    <t>NGF amounts represent the Local Choice Health insurance program</t>
  </si>
  <si>
    <t>Agency is a holding account that does not have the  ability to increase GF or NGF revenues to cover additional costs.</t>
  </si>
  <si>
    <t>This agency is a holding account for funds that are transferred to localities.</t>
  </si>
  <si>
    <t>Agency will cease to exist as a state agency during FY 2014.</t>
  </si>
  <si>
    <t>Agency is a holding account for debt service payments.</t>
  </si>
  <si>
    <t>All NGF is from payments by local school divisions for actual contract costs.</t>
  </si>
  <si>
    <t>NGF amounts are transferred out of the agency at the beginning of the fiscal year.</t>
  </si>
  <si>
    <t>This agency is being eliminated.</t>
  </si>
  <si>
    <t>FY 2014-2016 Performance Budgeting System Charges</t>
  </si>
  <si>
    <t>BASE BUDGET - (FY 2014 Legislative Appropriation: Chapter 806 (2013))</t>
  </si>
  <si>
    <t>Department of Small Business and Supplier Diversity</t>
  </si>
  <si>
    <t>Virginia Commercial Space Flight Authority</t>
  </si>
  <si>
    <t>Opportunity Educational Institution</t>
  </si>
  <si>
    <t>Item Code</t>
  </si>
  <si>
    <t>Item Title</t>
  </si>
  <si>
    <t>Section</t>
  </si>
  <si>
    <t>Program</t>
  </si>
  <si>
    <t>Language Only</t>
  </si>
  <si>
    <t>New Code</t>
  </si>
  <si>
    <t>Allow Negative</t>
  </si>
  <si>
    <t>Omitted</t>
  </si>
  <si>
    <t>Stricken</t>
  </si>
  <si>
    <t>Not Set Out</t>
  </si>
  <si>
    <t>New</t>
  </si>
  <si>
    <t>1-1</t>
  </si>
  <si>
    <t>Enactment of Laws</t>
  </si>
  <si>
    <t>782</t>
  </si>
  <si>
    <t>1-2</t>
  </si>
  <si>
    <t>Legislative Evaluation and Review</t>
  </si>
  <si>
    <t>783</t>
  </si>
  <si>
    <t>1-3</t>
  </si>
  <si>
    <t>Ground Transportation System Safety Services</t>
  </si>
  <si>
    <t>605</t>
  </si>
  <si>
    <t>1-4</t>
  </si>
  <si>
    <t>Administrative and Support Services</t>
  </si>
  <si>
    <t>399</t>
  </si>
  <si>
    <t>1-5</t>
  </si>
  <si>
    <t>Information Technology Development and Operations</t>
  </si>
  <si>
    <t>820</t>
  </si>
  <si>
    <t>1-6</t>
  </si>
  <si>
    <t>Legislative Research and Analysis</t>
  </si>
  <si>
    <t>784</t>
  </si>
  <si>
    <t>1-7</t>
  </si>
  <si>
    <t>Architectural and Antiquity Research Planning and Coordination</t>
  </si>
  <si>
    <t>748</t>
  </si>
  <si>
    <t>1-9</t>
  </si>
  <si>
    <t>Social Services Research, Planning, and Coordination</t>
  </si>
  <si>
    <t>450</t>
  </si>
  <si>
    <t>1-10</t>
  </si>
  <si>
    <t>Human Relations Management</t>
  </si>
  <si>
    <t>146</t>
  </si>
  <si>
    <t>1-12</t>
  </si>
  <si>
    <t>Technology Research, Planning, and Coordination</t>
  </si>
  <si>
    <t>537</t>
  </si>
  <si>
    <t>1-13</t>
  </si>
  <si>
    <t>Governmental Affairs Services</t>
  </si>
  <si>
    <t>145</t>
  </si>
  <si>
    <t>701</t>
  </si>
  <si>
    <t>1-14</t>
  </si>
  <si>
    <t>Environmental Policy and Program Development</t>
  </si>
  <si>
    <t>516</t>
  </si>
  <si>
    <t>1-15</t>
  </si>
  <si>
    <t>Resource Management Research, Planning, and Coordination</t>
  </si>
  <si>
    <t>507</t>
  </si>
  <si>
    <t>1-16</t>
  </si>
  <si>
    <t>108</t>
  </si>
  <si>
    <t>1-19</t>
  </si>
  <si>
    <t>1-20</t>
  </si>
  <si>
    <t>Housing Assistance Services</t>
  </si>
  <si>
    <t>458</t>
  </si>
  <si>
    <t>1-21</t>
  </si>
  <si>
    <t>1-22</t>
  </si>
  <si>
    <t>1-23</t>
  </si>
  <si>
    <t>Consumer Affairs Services</t>
  </si>
  <si>
    <t>550</t>
  </si>
  <si>
    <t>1-24</t>
  </si>
  <si>
    <t>Economic Development Services</t>
  </si>
  <si>
    <t>534</t>
  </si>
  <si>
    <t>1-25</t>
  </si>
  <si>
    <t>1-26</t>
  </si>
  <si>
    <t>1-27</t>
  </si>
  <si>
    <t>1-29</t>
  </si>
  <si>
    <t>1-30</t>
  </si>
  <si>
    <t>Health Research, Planning, and Coordination</t>
  </si>
  <si>
    <t>406</t>
  </si>
  <si>
    <t>1-30.10</t>
  </si>
  <si>
    <t>1-30.20</t>
  </si>
  <si>
    <t>1-30.30</t>
  </si>
  <si>
    <t>1-30.40</t>
  </si>
  <si>
    <t>Criminal Justice Research, Planning and Coordination</t>
  </si>
  <si>
    <t>142</t>
  </si>
  <si>
    <t>305</t>
  </si>
  <si>
    <t>1-31</t>
  </si>
  <si>
    <t>110</t>
  </si>
  <si>
    <t>1-32</t>
  </si>
  <si>
    <t>1-33</t>
  </si>
  <si>
    <t>Across the Board Reductions</t>
  </si>
  <si>
    <t>714</t>
  </si>
  <si>
    <t>1-34</t>
  </si>
  <si>
    <t>1-35</t>
  </si>
  <si>
    <t>Pre-Trial, Trial, and Appellate Processes</t>
  </si>
  <si>
    <t>111</t>
  </si>
  <si>
    <t>321</t>
  </si>
  <si>
    <t>1-36</t>
  </si>
  <si>
    <t>Law Library Services</t>
  </si>
  <si>
    <t>323</t>
  </si>
  <si>
    <t>1-38</t>
  </si>
  <si>
    <t>Adjudication Training, Education, and Standards</t>
  </si>
  <si>
    <t>326</t>
  </si>
  <si>
    <t>1-40</t>
  </si>
  <si>
    <t>1-41</t>
  </si>
  <si>
    <t>1-42</t>
  </si>
  <si>
    <t>113</t>
  </si>
  <si>
    <t>1-43</t>
  </si>
  <si>
    <t>1-44</t>
  </si>
  <si>
    <t>1-45</t>
  </si>
  <si>
    <t>1-46</t>
  </si>
  <si>
    <t>1-47</t>
  </si>
  <si>
    <t>Regulation of Professions and Occupations</t>
  </si>
  <si>
    <t>560</t>
  </si>
  <si>
    <t>1-48</t>
  </si>
  <si>
    <t>112</t>
  </si>
  <si>
    <t>1-49</t>
  </si>
  <si>
    <t>Legal Defense</t>
  </si>
  <si>
    <t>327</t>
  </si>
  <si>
    <t>1-50</t>
  </si>
  <si>
    <t>Adjudicatory Research, Planning and Coordination</t>
  </si>
  <si>
    <t>324</t>
  </si>
  <si>
    <t>1-51</t>
  </si>
  <si>
    <t>1-52</t>
  </si>
  <si>
    <t>1-53</t>
  </si>
  <si>
    <t>1-54</t>
  </si>
  <si>
    <t>799</t>
  </si>
  <si>
    <t>1-55</t>
  </si>
  <si>
    <t>Historic and Commemorative Attraction Management</t>
  </si>
  <si>
    <t>502</t>
  </si>
  <si>
    <t>1-56</t>
  </si>
  <si>
    <t>1-57</t>
  </si>
  <si>
    <t>Disaster Planning and Operations</t>
  </si>
  <si>
    <t>722</t>
  </si>
  <si>
    <t>1-58</t>
  </si>
  <si>
    <t>1-59</t>
  </si>
  <si>
    <t>Legal Advice</t>
  </si>
  <si>
    <t>320</t>
  </si>
  <si>
    <t>1-60</t>
  </si>
  <si>
    <t>Medicaid Program Services</t>
  </si>
  <si>
    <t>456</t>
  </si>
  <si>
    <t>1-61</t>
  </si>
  <si>
    <t>Regulation of Business Practices</t>
  </si>
  <si>
    <t>552</t>
  </si>
  <si>
    <t>1-62</t>
  </si>
  <si>
    <t>1-62.10</t>
  </si>
  <si>
    <t>Personnel Management Services</t>
  </si>
  <si>
    <t>704</t>
  </si>
  <si>
    <t>1-63</t>
  </si>
  <si>
    <t>Collection Services</t>
  </si>
  <si>
    <t>143</t>
  </si>
  <si>
    <t>740</t>
  </si>
  <si>
    <t>1-64</t>
  </si>
  <si>
    <t>Central Records Retention Services</t>
  </si>
  <si>
    <t>738</t>
  </si>
  <si>
    <t>1-64.05</t>
  </si>
  <si>
    <t>Inspection and Compliance of Program Operations</t>
  </si>
  <si>
    <t>787</t>
  </si>
  <si>
    <t>1-65</t>
  </si>
  <si>
    <t>1-66</t>
  </si>
  <si>
    <t>1-68</t>
  </si>
  <si>
    <t>Financial Assistance for Sheriffs' Offices and Regional Jails</t>
  </si>
  <si>
    <t>307</t>
  </si>
  <si>
    <t>1-69</t>
  </si>
  <si>
    <t>Financial Assistance for Confinement of Inmates in Local and Regional Facilities</t>
  </si>
  <si>
    <t>356</t>
  </si>
  <si>
    <t>1-70</t>
  </si>
  <si>
    <t>Financial Assistance for Local Finance Directors</t>
  </si>
  <si>
    <t>717</t>
  </si>
  <si>
    <t>1-71</t>
  </si>
  <si>
    <t>Financial Assistance for Local Commissioners of the Revenue</t>
  </si>
  <si>
    <t>771</t>
  </si>
  <si>
    <t>1-72</t>
  </si>
  <si>
    <t>Financial Assistance for Attorneys for the Commonwealth</t>
  </si>
  <si>
    <t>772</t>
  </si>
  <si>
    <t>1-73</t>
  </si>
  <si>
    <t>Financial Assistance for Circuit Court Clerks</t>
  </si>
  <si>
    <t>773</t>
  </si>
  <si>
    <t>1-74</t>
  </si>
  <si>
    <t>Financial Assistance for Local Treasurers</t>
  </si>
  <si>
    <t>774</t>
  </si>
  <si>
    <t>1-75</t>
  </si>
  <si>
    <t>1-76</t>
  </si>
  <si>
    <t>Laboratory Services</t>
  </si>
  <si>
    <t>726</t>
  </si>
  <si>
    <t>1-77</t>
  </si>
  <si>
    <t>Real Estate Services</t>
  </si>
  <si>
    <t>727</t>
  </si>
  <si>
    <t>1-78</t>
  </si>
  <si>
    <t>Procurement Services</t>
  </si>
  <si>
    <t>730</t>
  </si>
  <si>
    <t>1-79</t>
  </si>
  <si>
    <t>Physical Plant Management Services</t>
  </si>
  <si>
    <t>741</t>
  </si>
  <si>
    <t>1-80</t>
  </si>
  <si>
    <t>Printing and Reproduction</t>
  </si>
  <si>
    <t>821</t>
  </si>
  <si>
    <t>1-81</t>
  </si>
  <si>
    <t>Transportation Pool Services</t>
  </si>
  <si>
    <t>823</t>
  </si>
  <si>
    <t>1-82</t>
  </si>
  <si>
    <t>1-83</t>
  </si>
  <si>
    <t>1-84</t>
  </si>
  <si>
    <t>1-87</t>
  </si>
  <si>
    <t>Electoral Services</t>
  </si>
  <si>
    <t>723</t>
  </si>
  <si>
    <t>1-88</t>
  </si>
  <si>
    <t>Financial Assistance for Electoral Services</t>
  </si>
  <si>
    <t>780</t>
  </si>
  <si>
    <t>1-89</t>
  </si>
  <si>
    <t>1-90</t>
  </si>
  <si>
    <t>Nutritional Services</t>
  </si>
  <si>
    <t>457</t>
  </si>
  <si>
    <t>1-91</t>
  </si>
  <si>
    <t>Animal and Poultry Disease Control</t>
  </si>
  <si>
    <t>531</t>
  </si>
  <si>
    <t>1-92</t>
  </si>
  <si>
    <t>Agricultural Industry Marketing, Development, Promotion, and Improvement</t>
  </si>
  <si>
    <t>532</t>
  </si>
  <si>
    <t>1-93</t>
  </si>
  <si>
    <t>1-94</t>
  </si>
  <si>
    <t>Plant Pest and Disease Control</t>
  </si>
  <si>
    <t>535</t>
  </si>
  <si>
    <t>1-95</t>
  </si>
  <si>
    <t>Agriculture and Food Homeland Security</t>
  </si>
  <si>
    <t>541</t>
  </si>
  <si>
    <t>1-96</t>
  </si>
  <si>
    <t>1-97</t>
  </si>
  <si>
    <t>1-98</t>
  </si>
  <si>
    <t>Food Safety and Security</t>
  </si>
  <si>
    <t>554</t>
  </si>
  <si>
    <t>1-99</t>
  </si>
  <si>
    <t>Regulation of Products</t>
  </si>
  <si>
    <t>557</t>
  </si>
  <si>
    <t>1-100</t>
  </si>
  <si>
    <t>Regulation of Charitable Gaming Organizations</t>
  </si>
  <si>
    <t>559</t>
  </si>
  <si>
    <t>1-101</t>
  </si>
  <si>
    <t>599</t>
  </si>
  <si>
    <t>1-102</t>
  </si>
  <si>
    <t>Forest Management</t>
  </si>
  <si>
    <t>501</t>
  </si>
  <si>
    <t>1-103</t>
  </si>
  <si>
    <t>Agricultural and Seafood Product Promotion and Development Services</t>
  </si>
  <si>
    <t>530</t>
  </si>
  <si>
    <t>1-104</t>
  </si>
  <si>
    <t>1-105</t>
  </si>
  <si>
    <t>1-106</t>
  </si>
  <si>
    <t>226</t>
  </si>
  <si>
    <t>1-108</t>
  </si>
  <si>
    <t>1-109</t>
  </si>
  <si>
    <t>Community Development Services</t>
  </si>
  <si>
    <t>533</t>
  </si>
  <si>
    <t>1-110</t>
  </si>
  <si>
    <t>1-111</t>
  </si>
  <si>
    <t>Regulation of Structure Safety</t>
  </si>
  <si>
    <t>562</t>
  </si>
  <si>
    <t>1-112</t>
  </si>
  <si>
    <t>1-113</t>
  </si>
  <si>
    <t>1-114</t>
  </si>
  <si>
    <t>181</t>
  </si>
  <si>
    <t>1-115</t>
  </si>
  <si>
    <t>1-116</t>
  </si>
  <si>
    <t>Regulation of Individual Safety</t>
  </si>
  <si>
    <t>555</t>
  </si>
  <si>
    <t>1-117</t>
  </si>
  <si>
    <t>1-118</t>
  </si>
  <si>
    <t>1-119</t>
  </si>
  <si>
    <t>Minerals Management</t>
  </si>
  <si>
    <t>506</t>
  </si>
  <si>
    <t>1-120</t>
  </si>
  <si>
    <t>1-121</t>
  </si>
  <si>
    <t>1-122</t>
  </si>
  <si>
    <t>1-122.05</t>
  </si>
  <si>
    <t>350</t>
  </si>
  <si>
    <t>1-123</t>
  </si>
  <si>
    <t>310</t>
  </si>
  <si>
    <t>1-124</t>
  </si>
  <si>
    <t>Workforce Systems Services</t>
  </si>
  <si>
    <t>182</t>
  </si>
  <si>
    <t>470</t>
  </si>
  <si>
    <t>1-125</t>
  </si>
  <si>
    <t>1-126</t>
  </si>
  <si>
    <t>1-127</t>
  </si>
  <si>
    <t>405</t>
  </si>
  <si>
    <t>1-128</t>
  </si>
  <si>
    <t>Regulation of Horse Racing and Pari-Mutuel Betting</t>
  </si>
  <si>
    <t>558</t>
  </si>
  <si>
    <t>1-129</t>
  </si>
  <si>
    <t>Tourist Promotion</t>
  </si>
  <si>
    <t>536</t>
  </si>
  <si>
    <t>1-130</t>
  </si>
  <si>
    <t>185</t>
  </si>
  <si>
    <t>1-131</t>
  </si>
  <si>
    <t>Instructional Services</t>
  </si>
  <si>
    <t>1-132</t>
  </si>
  <si>
    <t>Special Education and Student Services</t>
  </si>
  <si>
    <t>1-133</t>
  </si>
  <si>
    <t>Pupil Assessment Services</t>
  </si>
  <si>
    <t>184</t>
  </si>
  <si>
    <t>1-134</t>
  </si>
  <si>
    <t>School and Division Assistance</t>
  </si>
  <si>
    <t>1-135</t>
  </si>
  <si>
    <t>Technology Assistance Services</t>
  </si>
  <si>
    <t>186</t>
  </si>
  <si>
    <t>1-136</t>
  </si>
  <si>
    <t>Teacher Licensure and Education</t>
  </si>
  <si>
    <t>566</t>
  </si>
  <si>
    <t>1-137</t>
  </si>
  <si>
    <t>199</t>
  </si>
  <si>
    <t>1-138</t>
  </si>
  <si>
    <t>Financial Assistance for Educational, Cultural, Community, and Artistic Affairs</t>
  </si>
  <si>
    <t>197</t>
  </si>
  <si>
    <t>1-139</t>
  </si>
  <si>
    <t>State Education Assistance Programs</t>
  </si>
  <si>
    <t>178</t>
  </si>
  <si>
    <t>1-140</t>
  </si>
  <si>
    <t>Federal Education Assistance Programs</t>
  </si>
  <si>
    <t>179</t>
  </si>
  <si>
    <t>1-140.05</t>
  </si>
  <si>
    <t>Public Education Instructional Services</t>
  </si>
  <si>
    <t>1-141</t>
  </si>
  <si>
    <t>Instruction</t>
  </si>
  <si>
    <t>1-142</t>
  </si>
  <si>
    <t>Residential Support</t>
  </si>
  <si>
    <t>198</t>
  </si>
  <si>
    <t>1-143</t>
  </si>
  <si>
    <t>1-144</t>
  </si>
  <si>
    <t>Higher Education Student Financial Assistance</t>
  </si>
  <si>
    <t>1-145</t>
  </si>
  <si>
    <t>Financial Assistance For Educational and General Services</t>
  </si>
  <si>
    <t>1-146</t>
  </si>
  <si>
    <t>Higher Education Academic, Fiscal, and Facility Planning and Coordination</t>
  </si>
  <si>
    <t>1-147</t>
  </si>
  <si>
    <t>Higher Education Federal Programs Coordination</t>
  </si>
  <si>
    <t>1-148</t>
  </si>
  <si>
    <t>Financial Assistance for Public Education (Categorical)</t>
  </si>
  <si>
    <t>171</t>
  </si>
  <si>
    <t>1-149</t>
  </si>
  <si>
    <t>Educational and General Programs</t>
  </si>
  <si>
    <t>100</t>
  </si>
  <si>
    <t>1-150</t>
  </si>
  <si>
    <t>1-151</t>
  </si>
  <si>
    <t>1-152</t>
  </si>
  <si>
    <t>Higher Education Auxiliary Enterprises</t>
  </si>
  <si>
    <t>809</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</si>
  <si>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</si>
  <si>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</si>
  <si>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</si>
  <si>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</si>
  <si>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</si>
  <si>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</si>
  <si>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</si>
  <si>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</si>
  <si>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</si>
  <si>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</si>
  <si>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</si>
  <si>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</si>
  <si>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</si>
  <si>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</si>
  <si>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</si>
  <si>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</si>
  <si>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</si>
  <si>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</si>
  <si>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</si>
  <si>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</si>
  <si>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</si>
  <si>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</si>
  <si>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</si>
  <si>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</si>
  <si>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</si>
  <si>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</si>
  <si>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</si>
  <si>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</si>
  <si>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</si>
  <si>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</si>
  <si>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</si>
  <si>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</si>
  <si>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</si>
  <si>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</si>
  <si>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</si>
  <si>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</si>
  <si>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</si>
  <si>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</si>
  <si>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</si>
  <si>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Museum and Cultural Services</t>
  </si>
  <si>
    <t>1-192</t>
  </si>
  <si>
    <t>1-193</t>
  </si>
  <si>
    <t>1-194</t>
  </si>
  <si>
    <t>1-195</t>
  </si>
  <si>
    <t>1-196</t>
  </si>
  <si>
    <t>1-197</t>
  </si>
  <si>
    <t>1-198</t>
  </si>
  <si>
    <t>1-199</t>
  </si>
  <si>
    <t>State Health Services</t>
  </si>
  <si>
    <t>430</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</si>
  <si>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</si>
  <si>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</si>
  <si>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</si>
  <si>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</si>
  <si>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</si>
  <si>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</si>
  <si>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</si>
  <si>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</si>
  <si>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</si>
  <si>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</si>
  <si>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</si>
  <si>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</si>
  <si>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</si>
  <si>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</si>
  <si>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</si>
  <si>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</si>
  <si>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</si>
  <si>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</si>
  <si>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</si>
  <si>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</si>
  <si>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</si>
  <si>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</si>
  <si>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Unique Military Activities</t>
  </si>
  <si>
    <t>1-222</t>
  </si>
  <si>
    <t>1-223</t>
  </si>
  <si>
    <t>1-224</t>
  </si>
  <si>
    <t>1-225</t>
  </si>
  <si>
    <t>1-226</t>
  </si>
  <si>
    <t>1-227</t>
  </si>
  <si>
    <t>1-228</t>
  </si>
  <si>
    <t>1-229</t>
  </si>
  <si>
    <t>1-230</t>
  </si>
  <si>
    <t>1-231</t>
  </si>
  <si>
    <t>1-232</t>
  </si>
  <si>
    <t>1-233</t>
  </si>
  <si>
    <t>234</t>
  </si>
  <si>
    <t>1-234</t>
  </si>
  <si>
    <t>1-235</t>
  </si>
  <si>
    <t>1-236</t>
  </si>
  <si>
    <t>1-237</t>
  </si>
  <si>
    <t>Archives Management</t>
  </si>
  <si>
    <t>137</t>
  </si>
  <si>
    <t>1-238</t>
  </si>
  <si>
    <t>Statewide Library Services</t>
  </si>
  <si>
    <t>1-239</t>
  </si>
  <si>
    <t>1-240</t>
  </si>
  <si>
    <t>1-241</t>
  </si>
  <si>
    <t>1-242</t>
  </si>
  <si>
    <t>1-243</t>
  </si>
  <si>
    <t>1-244</t>
  </si>
  <si>
    <t>1-245</t>
  </si>
  <si>
    <t>1-246</t>
  </si>
  <si>
    <t>1-247</t>
  </si>
  <si>
    <t>1-248</t>
  </si>
  <si>
    <t>1-249</t>
  </si>
  <si>
    <t>1-250</t>
  </si>
  <si>
    <t>1-251</t>
  </si>
  <si>
    <t>1-252</t>
  </si>
  <si>
    <t>1-254</t>
  </si>
  <si>
    <t>1-255</t>
  </si>
  <si>
    <t>1-256</t>
  </si>
  <si>
    <t>Financial Systems Development and Management</t>
  </si>
  <si>
    <t>724</t>
  </si>
  <si>
    <t>1-257</t>
  </si>
  <si>
    <t>Accounting Services</t>
  </si>
  <si>
    <t>737</t>
  </si>
  <si>
    <t>1-258</t>
  </si>
  <si>
    <t>Service Center Administration</t>
  </si>
  <si>
    <t>826</t>
  </si>
  <si>
    <t>1-260</t>
  </si>
  <si>
    <t>Information Systems Management and Direction</t>
  </si>
  <si>
    <t>711</t>
  </si>
  <si>
    <t>1-261</t>
  </si>
  <si>
    <t>1-262</t>
  </si>
  <si>
    <t>1-263</t>
  </si>
  <si>
    <t>1-264</t>
  </si>
  <si>
    <t>1-265</t>
  </si>
  <si>
    <t>Financial Assistance to Localities - General</t>
  </si>
  <si>
    <t>728</t>
  </si>
  <si>
    <t>1-266</t>
  </si>
  <si>
    <t>Revenue Stabilization Fund</t>
  </si>
  <si>
    <t>735</t>
  </si>
  <si>
    <t>1-267</t>
  </si>
  <si>
    <t>Virginia Education Loan Authority Reserve Fund</t>
  </si>
  <si>
    <t>736</t>
  </si>
  <si>
    <t>1-268</t>
  </si>
  <si>
    <t>Line of Duty</t>
  </si>
  <si>
    <t>760</t>
  </si>
  <si>
    <t>1-269</t>
  </si>
  <si>
    <t>1-269.10</t>
  </si>
  <si>
    <t>Financial Assistance for Health Research</t>
  </si>
  <si>
    <t>407</t>
  </si>
  <si>
    <t>1-270</t>
  </si>
  <si>
    <t>Personal Property Tax Relief Program</t>
  </si>
  <si>
    <t>746</t>
  </si>
  <si>
    <t>1-271</t>
  </si>
  <si>
    <t>Planning, Budgeting, and Evaluation Services</t>
  </si>
  <si>
    <t>715</t>
  </si>
  <si>
    <t>1-272</t>
  </si>
  <si>
    <t>1-273</t>
  </si>
  <si>
    <t>Revenue Administration Services</t>
  </si>
  <si>
    <t>732</t>
  </si>
  <si>
    <t>1-274</t>
  </si>
  <si>
    <t>Tax Value Assistance to Localities</t>
  </si>
  <si>
    <t>734</t>
  </si>
  <si>
    <t>1-275</t>
  </si>
  <si>
    <t>1-276</t>
  </si>
  <si>
    <t>Investment, Trust, and Insurance Services</t>
  </si>
  <si>
    <t>725</t>
  </si>
  <si>
    <t>1-277</t>
  </si>
  <si>
    <t>1-278</t>
  </si>
  <si>
    <t>1-279</t>
  </si>
  <si>
    <t>1-280</t>
  </si>
  <si>
    <t>Bond and Loan Retirement and Redemption</t>
  </si>
  <si>
    <t>743</t>
  </si>
  <si>
    <t>1-281</t>
  </si>
  <si>
    <t>1-282</t>
  </si>
  <si>
    <t>1-283</t>
  </si>
  <si>
    <t>Protective Services</t>
  </si>
  <si>
    <t>453</t>
  </si>
  <si>
    <t>1-287</t>
  </si>
  <si>
    <t>1-288</t>
  </si>
  <si>
    <t>1-289</t>
  </si>
  <si>
    <t>601</t>
  </si>
  <si>
    <t>1-290</t>
  </si>
  <si>
    <t>Emergency Medical Services</t>
  </si>
  <si>
    <t>402</t>
  </si>
  <si>
    <t>1-291</t>
  </si>
  <si>
    <t>Medical Examiner and Anatomical Services</t>
  </si>
  <si>
    <t>403</t>
  </si>
  <si>
    <t>1-292</t>
  </si>
  <si>
    <t>Vital Records and Health Statistics</t>
  </si>
  <si>
    <t>404</t>
  </si>
  <si>
    <t>1-293</t>
  </si>
  <si>
    <t>Communicable Disease Prevention and Control</t>
  </si>
  <si>
    <t>1-294</t>
  </si>
  <si>
    <t>1-295</t>
  </si>
  <si>
    <t>1-296</t>
  </si>
  <si>
    <t>Community Health Services</t>
  </si>
  <si>
    <t>440</t>
  </si>
  <si>
    <t>1-297</t>
  </si>
  <si>
    <t>Financial Assistance to Community Human Services Organizations</t>
  </si>
  <si>
    <t>492</t>
  </si>
  <si>
    <t>1-298</t>
  </si>
  <si>
    <t>Drinking Water Improvement</t>
  </si>
  <si>
    <t>508</t>
  </si>
  <si>
    <t>1-299</t>
  </si>
  <si>
    <t>Environmental Health Hazards Control</t>
  </si>
  <si>
    <t>565</t>
  </si>
  <si>
    <t>1-300</t>
  </si>
  <si>
    <t>Emergency Preparedness</t>
  </si>
  <si>
    <t>775</t>
  </si>
  <si>
    <t>1-301</t>
  </si>
  <si>
    <t>499</t>
  </si>
  <si>
    <t>1-302</t>
  </si>
  <si>
    <t>1-303</t>
  </si>
  <si>
    <t>1-304</t>
  </si>
  <si>
    <t>602</t>
  </si>
  <si>
    <t>1-305</t>
  </si>
  <si>
    <t>Financial Assistance</t>
  </si>
  <si>
    <t>1-306</t>
  </si>
  <si>
    <t>Children's Health Insurance Program Delivery</t>
  </si>
  <si>
    <t>446</t>
  </si>
  <si>
    <t>1-307</t>
  </si>
  <si>
    <t>1-308</t>
  </si>
  <si>
    <t>Medical Assistance Services (Non-Medicaid)</t>
  </si>
  <si>
    <t>464</t>
  </si>
  <si>
    <t>1-309</t>
  </si>
  <si>
    <t>Medical Assistance Services for Low Income Children</t>
  </si>
  <si>
    <t>466</t>
  </si>
  <si>
    <t>1-310</t>
  </si>
  <si>
    <t>1-311</t>
  </si>
  <si>
    <t>Regulation of Public Facilities and Services</t>
  </si>
  <si>
    <t>561</t>
  </si>
  <si>
    <t>1-312</t>
  </si>
  <si>
    <t>Inspection, Monitoring, and Auditing Services</t>
  </si>
  <si>
    <t>1-313</t>
  </si>
  <si>
    <t>1-314</t>
  </si>
  <si>
    <t>1-315</t>
  </si>
  <si>
    <t>Financial Assistance for Health Services</t>
  </si>
  <si>
    <t>445</t>
  </si>
  <si>
    <t>1-316</t>
  </si>
  <si>
    <t>1-317</t>
  </si>
  <si>
    <t>Secure Confinement</t>
  </si>
  <si>
    <t>357</t>
  </si>
  <si>
    <t>1-318</t>
  </si>
  <si>
    <t>Pharmacy Services</t>
  </si>
  <si>
    <t>421</t>
  </si>
  <si>
    <t>1-319</t>
  </si>
  <si>
    <t>1-320</t>
  </si>
  <si>
    <t>Facility Administrative and Support Services</t>
  </si>
  <si>
    <t>498</t>
  </si>
  <si>
    <t>1-321</t>
  </si>
  <si>
    <t>1-322</t>
  </si>
  <si>
    <t>1-323</t>
  </si>
  <si>
    <t>1-324</t>
  </si>
  <si>
    <t>1-325</t>
  </si>
  <si>
    <t>1-326</t>
  </si>
  <si>
    <t>1-326.05</t>
  </si>
  <si>
    <t>1-327</t>
  </si>
  <si>
    <t>1-327.05</t>
  </si>
  <si>
    <t>1-328</t>
  </si>
  <si>
    <t>1-329</t>
  </si>
  <si>
    <t>1-330</t>
  </si>
  <si>
    <t>Rehabilitation Assistance Services</t>
  </si>
  <si>
    <t>454</t>
  </si>
  <si>
    <t>1-330.05</t>
  </si>
  <si>
    <t>Individual Care Services</t>
  </si>
  <si>
    <t>455</t>
  </si>
  <si>
    <t>1-330.10</t>
  </si>
  <si>
    <t>1-330.15</t>
  </si>
  <si>
    <t>1-331</t>
  </si>
  <si>
    <t>Continuing Income Assistance Services</t>
  </si>
  <si>
    <t>461</t>
  </si>
  <si>
    <t>1-332</t>
  </si>
  <si>
    <t>1-333</t>
  </si>
  <si>
    <t>1-334</t>
  </si>
  <si>
    <t>1-335</t>
  </si>
  <si>
    <t>1-336</t>
  </si>
  <si>
    <t>Program Management Services</t>
  </si>
  <si>
    <t>451</t>
  </si>
  <si>
    <t>1-337</t>
  </si>
  <si>
    <t>Financial Assistance for Self-Sufficiency Programs and Services</t>
  </si>
  <si>
    <t>452</t>
  </si>
  <si>
    <t>1-338</t>
  </si>
  <si>
    <t>Financial Assistance for Local Social Services Staff</t>
  </si>
  <si>
    <t>460</t>
  </si>
  <si>
    <t>1-339</t>
  </si>
  <si>
    <t>Child Support Enforcement Services</t>
  </si>
  <si>
    <t>463</t>
  </si>
  <si>
    <t>1-340</t>
  </si>
  <si>
    <t>Adult Programs and Services</t>
  </si>
  <si>
    <t>468</t>
  </si>
  <si>
    <t>1-341</t>
  </si>
  <si>
    <t>Child Welfare Services</t>
  </si>
  <si>
    <t>469</t>
  </si>
  <si>
    <t>1-342</t>
  </si>
  <si>
    <t>Financial Assistance for Supplemental Assistance Services</t>
  </si>
  <si>
    <t>491</t>
  </si>
  <si>
    <t>1-343</t>
  </si>
  <si>
    <t>1-344</t>
  </si>
  <si>
    <t>1-345</t>
  </si>
  <si>
    <t>1-346</t>
  </si>
  <si>
    <t>1-347</t>
  </si>
  <si>
    <t>1-348</t>
  </si>
  <si>
    <t>606</t>
  </si>
  <si>
    <t>1-349</t>
  </si>
  <si>
    <t>Financial Assistance for Individual and Family Services</t>
  </si>
  <si>
    <t>490</t>
  </si>
  <si>
    <t>1-350</t>
  </si>
  <si>
    <t>1-351</t>
  </si>
  <si>
    <t>State Education Services</t>
  </si>
  <si>
    <t/>
  </si>
  <si>
    <t>1-352</t>
  </si>
  <si>
    <t>1-353</t>
  </si>
  <si>
    <t>Regional Office Support and Administration</t>
  </si>
  <si>
    <t>1-354</t>
  </si>
  <si>
    <t>Rehabilitative Industries</t>
  </si>
  <si>
    <t>1-355</t>
  </si>
  <si>
    <t>1-356</t>
  </si>
  <si>
    <t>1-357</t>
  </si>
  <si>
    <t>1-358</t>
  </si>
  <si>
    <t>1-360</t>
  </si>
  <si>
    <t>Land and Resource Management</t>
  </si>
  <si>
    <t>503</t>
  </si>
  <si>
    <t>1-361</t>
  </si>
  <si>
    <t>Leisure and Recreation Services</t>
  </si>
  <si>
    <t>504</t>
  </si>
  <si>
    <t>1-362</t>
  </si>
  <si>
    <t>1-363</t>
  </si>
  <si>
    <t>Land Protection</t>
  </si>
  <si>
    <t>509</t>
  </si>
  <si>
    <t>1-364</t>
  </si>
  <si>
    <t>Water Protection</t>
  </si>
  <si>
    <t>512</t>
  </si>
  <si>
    <t>1-365</t>
  </si>
  <si>
    <t>Air Protection</t>
  </si>
  <si>
    <t>513</t>
  </si>
  <si>
    <t>1-366</t>
  </si>
  <si>
    <t>Environmental Financial Assistance</t>
  </si>
  <si>
    <t>515</t>
  </si>
  <si>
    <t>1-367</t>
  </si>
  <si>
    <t>1-368</t>
  </si>
  <si>
    <t>Wildlife and Freshwater Fisheries Management</t>
  </si>
  <si>
    <t>511</t>
  </si>
  <si>
    <t>1-369</t>
  </si>
  <si>
    <t>Boating Safety and Regulation</t>
  </si>
  <si>
    <t>625</t>
  </si>
  <si>
    <t>1-370</t>
  </si>
  <si>
    <t>1-371</t>
  </si>
  <si>
    <t>1-372</t>
  </si>
  <si>
    <t>1-373</t>
  </si>
  <si>
    <t>1-374</t>
  </si>
  <si>
    <t>Marine Life Management</t>
  </si>
  <si>
    <t>505</t>
  </si>
  <si>
    <t>1-375</t>
  </si>
  <si>
    <t>Coastal Lands Surveying and Mapping</t>
  </si>
  <si>
    <t>510</t>
  </si>
  <si>
    <t>1-375.10</t>
  </si>
  <si>
    <t>1-377</t>
  </si>
  <si>
    <t>1-378</t>
  </si>
  <si>
    <t>1-379</t>
  </si>
  <si>
    <t>187</t>
  </si>
  <si>
    <t>1-380</t>
  </si>
  <si>
    <t>1-381</t>
  </si>
  <si>
    <t>Crime Detection, Investigation, and Apprehension</t>
  </si>
  <si>
    <t>304</t>
  </si>
  <si>
    <t>1-382</t>
  </si>
  <si>
    <t>Alcoholic Beverage Merchandising</t>
  </si>
  <si>
    <t>801</t>
  </si>
  <si>
    <t>1-384.05</t>
  </si>
  <si>
    <t>1-385</t>
  </si>
  <si>
    <t>Supervision of Offenders and Re-entry Services</t>
  </si>
  <si>
    <t>351</t>
  </si>
  <si>
    <t>1-386</t>
  </si>
  <si>
    <t>1-387</t>
  </si>
  <si>
    <t>Operation of State Residential Community Correctional Facilities</t>
  </si>
  <si>
    <t>361</t>
  </si>
  <si>
    <t>1-388</t>
  </si>
  <si>
    <t>Operation of Secure Correctional Facilities</t>
  </si>
  <si>
    <t>398</t>
  </si>
  <si>
    <t>1-389</t>
  </si>
  <si>
    <t>1-390</t>
  </si>
  <si>
    <t>Criminal Justice Training and Standards</t>
  </si>
  <si>
    <t>303</t>
  </si>
  <si>
    <t>1-391</t>
  </si>
  <si>
    <t>1-392</t>
  </si>
  <si>
    <t>Asset Forfeiture and Seizure Fund Management and Financial Assistance Program</t>
  </si>
  <si>
    <t>306</t>
  </si>
  <si>
    <t>1-393</t>
  </si>
  <si>
    <t>Financial Assistance for Administration of Justice Services</t>
  </si>
  <si>
    <t>390</t>
  </si>
  <si>
    <t>1-394</t>
  </si>
  <si>
    <t>1-395</t>
  </si>
  <si>
    <t>1-396</t>
  </si>
  <si>
    <t>1-397</t>
  </si>
  <si>
    <t>1-398</t>
  </si>
  <si>
    <t>Emergency Response and Recovery</t>
  </si>
  <si>
    <t>776</t>
  </si>
  <si>
    <t>1-399</t>
  </si>
  <si>
    <t>Virginia Emergency Operations Center</t>
  </si>
  <si>
    <t>778</t>
  </si>
  <si>
    <t>1-400</t>
  </si>
  <si>
    <t>1-401</t>
  </si>
  <si>
    <t>1-402</t>
  </si>
  <si>
    <t>Fire Training and Technical Support Services</t>
  </si>
  <si>
    <t>744</t>
  </si>
  <si>
    <t>1-403</t>
  </si>
  <si>
    <t>Financial Assistance for Fire Services Programs</t>
  </si>
  <si>
    <t>764</t>
  </si>
  <si>
    <t>1-404</t>
  </si>
  <si>
    <t>1-405</t>
  </si>
  <si>
    <t>Law Enforcement Scientific Support Services</t>
  </si>
  <si>
    <t>309</t>
  </si>
  <si>
    <t>1-405.05</t>
  </si>
  <si>
    <t>1-406</t>
  </si>
  <si>
    <t>Operation of Community Residential and Nonresidential Services</t>
  </si>
  <si>
    <t>1-407</t>
  </si>
  <si>
    <t>1-408</t>
  </si>
  <si>
    <t>Financial Assistance to Local Governments for Juvenile Justice Services</t>
  </si>
  <si>
    <t>360</t>
  </si>
  <si>
    <t>1-409</t>
  </si>
  <si>
    <t>1-410</t>
  </si>
  <si>
    <t>1-411</t>
  </si>
  <si>
    <t>1-412</t>
  </si>
  <si>
    <t>At Risk Youth Residential Program</t>
  </si>
  <si>
    <t>1-413</t>
  </si>
  <si>
    <t>Defense Preparedness</t>
  </si>
  <si>
    <t>721</t>
  </si>
  <si>
    <t>1-414</t>
  </si>
  <si>
    <t>1-415</t>
  </si>
  <si>
    <t>1-416</t>
  </si>
  <si>
    <t>Information Technology Systems, Telecommunications and Records Management</t>
  </si>
  <si>
    <t>302</t>
  </si>
  <si>
    <t>1-417</t>
  </si>
  <si>
    <t>Law Enforcement and Highway Safety Services</t>
  </si>
  <si>
    <t>1-418</t>
  </si>
  <si>
    <t>1-419</t>
  </si>
  <si>
    <t>1-420</t>
  </si>
  <si>
    <t>Probation and Parole Determination</t>
  </si>
  <si>
    <t>352</t>
  </si>
  <si>
    <t>1-422</t>
  </si>
  <si>
    <t>1-423</t>
  </si>
  <si>
    <t>1-424</t>
  </si>
  <si>
    <t>1-425</t>
  </si>
  <si>
    <t>Emergency Response Systems Development Technology Services</t>
  </si>
  <si>
    <t>712</t>
  </si>
  <si>
    <t>1-426</t>
  </si>
  <si>
    <t>1-427</t>
  </si>
  <si>
    <t>Information Technology Planning and Quality Control</t>
  </si>
  <si>
    <t>828</t>
  </si>
  <si>
    <t>1-428</t>
  </si>
  <si>
    <t>899</t>
  </si>
  <si>
    <t>1-429</t>
  </si>
  <si>
    <t>Information Technology Security Oversight</t>
  </si>
  <si>
    <t>829</t>
  </si>
  <si>
    <t>1-430</t>
  </si>
  <si>
    <t>1-430.05</t>
  </si>
  <si>
    <t>Space Flight Support Services</t>
  </si>
  <si>
    <t>608</t>
  </si>
  <si>
    <t>1-431</t>
  </si>
  <si>
    <t>Financial Assistance for Airports</t>
  </si>
  <si>
    <t>654</t>
  </si>
  <si>
    <t>1-432</t>
  </si>
  <si>
    <t>Air Transportation System Planning, Regulation, Communication and Education</t>
  </si>
  <si>
    <t>655</t>
  </si>
  <si>
    <t>1-433</t>
  </si>
  <si>
    <t>State Aircraft Flight Operations</t>
  </si>
  <si>
    <t>656</t>
  </si>
  <si>
    <t>1-434</t>
  </si>
  <si>
    <t>699</t>
  </si>
  <si>
    <t>1-435</t>
  </si>
  <si>
    <t>Ground Transportation Regulation</t>
  </si>
  <si>
    <t>1-436</t>
  </si>
  <si>
    <t>1-437</t>
  </si>
  <si>
    <t>1-438</t>
  </si>
  <si>
    <t>1-439</t>
  </si>
  <si>
    <t>1-440</t>
  </si>
  <si>
    <t>Ground Transportation Planning and Research</t>
  </si>
  <si>
    <t>1-441</t>
  </si>
  <si>
    <t>Financial Assistance for Public Transportation</t>
  </si>
  <si>
    <t>609</t>
  </si>
  <si>
    <t>1-442</t>
  </si>
  <si>
    <t>Financial Assistance for Rail Programs</t>
  </si>
  <si>
    <t>610</t>
  </si>
  <si>
    <t>1-443</t>
  </si>
  <si>
    <t>1-444</t>
  </si>
  <si>
    <t>Environmental Monitoring and Evaluation</t>
  </si>
  <si>
    <t>514</t>
  </si>
  <si>
    <t>1-445</t>
  </si>
  <si>
    <t>1-446</t>
  </si>
  <si>
    <t>Highway System Acquisition and Construction</t>
  </si>
  <si>
    <t>603</t>
  </si>
  <si>
    <t>1-447</t>
  </si>
  <si>
    <t>Highway System Maintenance and Operations</t>
  </si>
  <si>
    <t>604</t>
  </si>
  <si>
    <t>1-448</t>
  </si>
  <si>
    <t>Commonwealth Toll Facilities</t>
  </si>
  <si>
    <t>1-449</t>
  </si>
  <si>
    <t>Financial Assistance to Localities for Ground Transportation</t>
  </si>
  <si>
    <t>607</t>
  </si>
  <si>
    <t>1-450</t>
  </si>
  <si>
    <t>Non-Toll Supported Transportation Debt Service</t>
  </si>
  <si>
    <t>612</t>
  </si>
  <si>
    <t>1-451</t>
  </si>
  <si>
    <t>1-452</t>
  </si>
  <si>
    <t>1-453</t>
  </si>
  <si>
    <t>1-454</t>
  </si>
  <si>
    <t>1-455</t>
  </si>
  <si>
    <t>1-456</t>
  </si>
  <si>
    <t>Port Facilities Planning, Maintenance, Acquisition, and Construction</t>
  </si>
  <si>
    <t>626</t>
  </si>
  <si>
    <t>1-457</t>
  </si>
  <si>
    <t>Financial Assistance for Port Activities</t>
  </si>
  <si>
    <t>628</t>
  </si>
  <si>
    <t>1-458</t>
  </si>
  <si>
    <t>1-459</t>
  </si>
  <si>
    <t>1-459.05</t>
  </si>
  <si>
    <t>1-460</t>
  </si>
  <si>
    <t>1-461</t>
  </si>
  <si>
    <t>1-462</t>
  </si>
  <si>
    <t>Veterans Benefit Services</t>
  </si>
  <si>
    <t>467</t>
  </si>
  <si>
    <t>1-463</t>
  </si>
  <si>
    <t>1-464</t>
  </si>
  <si>
    <t>1-465</t>
  </si>
  <si>
    <t>1-466</t>
  </si>
  <si>
    <t>1-467</t>
  </si>
  <si>
    <t>Distribution of Tobacco Settlement</t>
  </si>
  <si>
    <t>745</t>
  </si>
  <si>
    <t>1-468</t>
  </si>
  <si>
    <t>Compensation and Benefit Supplements</t>
  </si>
  <si>
    <t>757</t>
  </si>
  <si>
    <t>1-469</t>
  </si>
  <si>
    <t>Payments for Special or Unanticipated Expenditures</t>
  </si>
  <si>
    <t>758</t>
  </si>
  <si>
    <t>1-470</t>
  </si>
  <si>
    <t>1-471</t>
  </si>
  <si>
    <t>Miscellaneous Reversion Clearing Account</t>
  </si>
  <si>
    <t>1-472</t>
  </si>
  <si>
    <t>Reversion Clearing Account - Aid to Local Governments</t>
  </si>
  <si>
    <t>1-473</t>
  </si>
  <si>
    <t>1-474</t>
  </si>
  <si>
    <t>Regulation of Public Utilities</t>
  </si>
  <si>
    <t>563</t>
  </si>
  <si>
    <t>1-475</t>
  </si>
  <si>
    <t>Distribution of Fees From and To Regulated Entities and Localities</t>
  </si>
  <si>
    <t>564</t>
  </si>
  <si>
    <t>1-476</t>
  </si>
  <si>
    <t>1-476.10</t>
  </si>
  <si>
    <t>Plan Management</t>
  </si>
  <si>
    <t>408</t>
  </si>
  <si>
    <t>1-477</t>
  </si>
  <si>
    <t>State Lottery Operations</t>
  </si>
  <si>
    <t>811</t>
  </si>
  <si>
    <t>1-478</t>
  </si>
  <si>
    <t>Disbursement of Lottery Prize Payments</t>
  </si>
  <si>
    <t>812</t>
  </si>
  <si>
    <t>1-479</t>
  </si>
  <si>
    <t>1-480</t>
  </si>
  <si>
    <t>1-481</t>
  </si>
  <si>
    <t>1-482</t>
  </si>
  <si>
    <t>1-483</t>
  </si>
  <si>
    <t>1-484</t>
  </si>
  <si>
    <t>1-485</t>
  </si>
  <si>
    <t>1-486</t>
  </si>
  <si>
    <t>Employment Assistance Services</t>
  </si>
  <si>
    <t>462</t>
  </si>
  <si>
    <t>1-487</t>
  </si>
  <si>
    <t>1-490</t>
  </si>
  <si>
    <t>In Budget</t>
  </si>
  <si>
    <t>2014-16 GF Adjustment</t>
  </si>
  <si>
    <t>2014-16 NGF Adjustment</t>
  </si>
  <si>
    <t>2014-16 GF Adjusted Appropriation</t>
  </si>
  <si>
    <t>2014-16 NGF Adjusted Appropriation</t>
  </si>
  <si>
    <t>2014-16 Share of State Total</t>
  </si>
  <si>
    <t>2014-16 Share of State GF</t>
  </si>
  <si>
    <t>2014-16 GF Share of Agency Total</t>
  </si>
  <si>
    <t>2014-16 NGF Share of Agency Total</t>
  </si>
  <si>
    <t>2014-16 Total Charge Calculated</t>
  </si>
  <si>
    <t>2014-16 GF Charge Calculated</t>
  </si>
  <si>
    <t>2014-16 NGF Charge Calculated</t>
  </si>
  <si>
    <t>2014-16 GF Funded Share</t>
  </si>
  <si>
    <t>2014-16 GF Not Funded</t>
  </si>
  <si>
    <t>2014-16 NGF Share</t>
  </si>
  <si>
    <t>Agency has been merged into the Dept. of Small Business and Supplier Diversity (350)</t>
  </si>
  <si>
    <t>New agency created from the merger of DMBE (232) and DBA (325)</t>
  </si>
  <si>
    <t>Transfer the Opportunity Educational Institute to a new agency</t>
  </si>
  <si>
    <t>New agency established</t>
  </si>
  <si>
    <t>Establish new agency</t>
  </si>
  <si>
    <t>GF</t>
  </si>
  <si>
    <t>Agency To Charge</t>
  </si>
  <si>
    <t>NGF</t>
  </si>
  <si>
    <t>Total</t>
  </si>
  <si>
    <t>2014-16 Performance Budgeting System Annual Charges</t>
  </si>
  <si>
    <t>Original GF Funding Target: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</si>
</sst>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44" formatCode="_(&quot;$&quot;* #,##0.00_);_(&quot;$&quot;* \(#,##0.00\);_(&quot;$&quot;* &quot;-&quot;??_);_(@_)"/>
    <numFmt numFmtId="164" formatCode="0.000%"/>
    <numFmt numFmtId="165" formatCode="* &quot;$&quot;#,##0;* \(&quot;$&quot;#,##0\)"/>
    <numFmt numFmtId="166" formatCode="_(&quot;$&quot;* #,##0_);_(&quot;$&quot;* \(#,##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0"/>
      <color indexed="12"/>
      <name val="Times New Roman"/>
      <family val="1"/>
    </font>
    <font>
      <sz val="10"/>
      <name val="Arial"/>
      <family val="2"/>
    </font>
    <font>
      <b/>
      <sz val="14"/>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bgColor indexed="64"/>
      </patternFill>
    </fill>
  </fills>
  <borders count="2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0" fontId="4" fillId="0" borderId="0"/>
  </cellStyleXfs>
  <cellXfs count="68">
    <xf numFmtId="0" fontId="0" fillId="0" borderId="0" xfId="0"/>
    <xf numFmtId="6" fontId="0" fillId="0" borderId="0" xfId="0" applyNumberFormat="1"/>
    <xf numFmtId="0" fontId="2" fillId="0" borderId="0" xfId="0" applyFont="1"/>
    <xf numFmtId="0" fontId="0" fillId="0" borderId="0" xfId="0" applyAlignment="1">
      <alignment horizontal="center"/>
    </xf>
    <xf numFmtId="6" fontId="2" fillId="0" borderId="0" xfId="0" applyNumberFormat="1" applyFont="1"/>
    <xf numFmtId="0" fontId="2" fillId="0" borderId="0" xfId="0" applyFont="1" applyAlignment="1">
      <alignment horizontal="center"/>
    </xf>
    <xf numFmtId="0" fontId="2" fillId="0" borderId="0" xfId="0" applyFont="1" applyAlignment="1">
      <alignment horizontal="right"/>
    </xf>
    <xf numFmtId="165" fontId="3" fillId="2" borderId="1" xfId="0" applyNumberFormat="1" applyFont="1" applyFill="1" applyBorder="1" applyAlignment="1">
      <alignment horizontal="left" vertical="center"/>
    </xf>
    <xf numFmtId="165" fontId="3" fillId="2" borderId="2" xfId="0" applyNumberFormat="1" applyFont="1" applyFill="1" applyBorder="1" applyAlignment="1">
      <alignment horizontal="left" vertical="center"/>
    </xf>
    <xf numFmtId="10" fontId="2" fillId="0" borderId="0" xfId="0" applyNumberFormat="1" applyFont="1" applyAlignment="1">
      <alignment horizontal="center"/>
    </xf>
    <xf numFmtId="10" fontId="2" fillId="0" borderId="0" xfId="1" applyNumberFormat="1" applyFont="1" applyAlignment="1">
      <alignment horizontal="center"/>
    </xf>
    <xf numFmtId="0" fontId="0" fillId="0" borderId="4" xfId="0" applyBorder="1" applyAlignment="1">
      <alignment vertical="top" wrapText="1"/>
    </xf>
    <xf numFmtId="0" fontId="0" fillId="0" borderId="4" xfId="0" applyBorder="1" applyAlignment="1">
      <alignment horizontal="center" vertical="top"/>
    </xf>
    <xf numFmtId="6" fontId="0" fillId="0" borderId="4" xfId="0" applyNumberFormat="1" applyBorder="1" applyAlignment="1">
      <alignment vertical="top"/>
    </xf>
    <xf numFmtId="0" fontId="0" fillId="0" borderId="7" xfId="0" applyBorder="1" applyAlignment="1">
      <alignment vertical="top" wrapText="1"/>
    </xf>
    <xf numFmtId="6" fontId="0" fillId="0" borderId="8" xfId="0" applyNumberFormat="1" applyBorder="1" applyAlignment="1">
      <alignment vertical="top"/>
    </xf>
    <xf numFmtId="0" fontId="0" fillId="0" borderId="9" xfId="0" applyBorder="1" applyAlignment="1">
      <alignment vertical="top" wrapText="1"/>
    </xf>
    <xf numFmtId="0" fontId="0" fillId="0" borderId="10" xfId="0" applyBorder="1" applyAlignment="1">
      <alignment horizontal="center" vertical="top"/>
    </xf>
    <xf numFmtId="0" fontId="0" fillId="0" borderId="10" xfId="0" applyBorder="1" applyAlignment="1">
      <alignment vertical="top" wrapText="1"/>
    </xf>
    <xf numFmtId="6" fontId="0" fillId="0" borderId="10" xfId="0" applyNumberFormat="1" applyBorder="1" applyAlignment="1">
      <alignment vertical="top"/>
    </xf>
    <xf numFmtId="6" fontId="0" fillId="0" borderId="11" xfId="0" applyNumberFormat="1" applyBorder="1" applyAlignment="1">
      <alignment vertical="top"/>
    </xf>
    <xf numFmtId="0" fontId="0" fillId="0" borderId="12" xfId="0" applyBorder="1" applyAlignment="1">
      <alignment vertical="top" wrapText="1"/>
    </xf>
    <xf numFmtId="0" fontId="0" fillId="0" borderId="13" xfId="0" applyBorder="1" applyAlignment="1">
      <alignment horizontal="center" vertical="top"/>
    </xf>
    <xf numFmtId="0" fontId="0" fillId="0" borderId="13" xfId="0" applyBorder="1" applyAlignment="1">
      <alignment vertical="top" wrapText="1"/>
    </xf>
    <xf numFmtId="6" fontId="0" fillId="0" borderId="13" xfId="0" applyNumberFormat="1" applyBorder="1" applyAlignment="1">
      <alignment vertical="top"/>
    </xf>
    <xf numFmtId="6" fontId="0" fillId="0" borderId="14" xfId="0" applyNumberFormat="1" applyBorder="1" applyAlignment="1">
      <alignment vertical="top"/>
    </xf>
    <xf numFmtId="0" fontId="2" fillId="4" borderId="15" xfId="0" applyFont="1" applyFill="1" applyBorder="1" applyAlignment="1">
      <alignment horizontal="center" wrapText="1"/>
    </xf>
    <xf numFmtId="0" fontId="2" fillId="4" borderId="16" xfId="0" applyFont="1" applyFill="1" applyBorder="1" applyAlignment="1">
      <alignment horizontal="center" wrapText="1"/>
    </xf>
    <xf numFmtId="0" fontId="2" fillId="4" borderId="17" xfId="0" applyFont="1" applyFill="1" applyBorder="1" applyAlignment="1">
      <alignment horizontal="center" wrapText="1"/>
    </xf>
    <xf numFmtId="0" fontId="2" fillId="0" borderId="18" xfId="0" applyFont="1" applyBorder="1" applyAlignment="1">
      <alignment horizontal="centerContinuous" wrapText="1"/>
    </xf>
    <xf numFmtId="0" fontId="2" fillId="0" borderId="3" xfId="0" applyFont="1" applyBorder="1" applyAlignment="1">
      <alignment horizontal="centerContinuous" wrapText="1"/>
    </xf>
    <xf numFmtId="0" fontId="2" fillId="0" borderId="19" xfId="0" applyFont="1" applyBorder="1" applyAlignment="1">
      <alignment horizontal="centerContinuous" wrapText="1"/>
    </xf>
    <xf numFmtId="0" fontId="2" fillId="3" borderId="16" xfId="0" applyFont="1" applyFill="1" applyBorder="1" applyAlignment="1">
      <alignment horizontal="center" wrapText="1"/>
    </xf>
    <xf numFmtId="0" fontId="2" fillId="3" borderId="17" xfId="0" applyFont="1" applyFill="1" applyBorder="1" applyAlignment="1">
      <alignment horizontal="center" wrapText="1"/>
    </xf>
    <xf numFmtId="0" fontId="0" fillId="0" borderId="19" xfId="0" applyBorder="1" applyAlignment="1">
      <alignment horizontal="centerContinuous" wrapText="1"/>
    </xf>
    <xf numFmtId="0" fontId="2" fillId="4" borderId="20" xfId="0" applyFont="1" applyFill="1" applyBorder="1" applyAlignment="1">
      <alignment horizontal="center" wrapText="1"/>
    </xf>
    <xf numFmtId="0" fontId="2" fillId="3" borderId="15" xfId="0" applyFont="1" applyFill="1" applyBorder="1" applyAlignment="1">
      <alignment horizontal="center" wrapText="1"/>
    </xf>
    <xf numFmtId="6" fontId="0" fillId="0" borderId="12" xfId="0" applyNumberFormat="1" applyBorder="1" applyAlignment="1">
      <alignment vertical="top"/>
    </xf>
    <xf numFmtId="6" fontId="0" fillId="0" borderId="7" xfId="0" applyNumberFormat="1" applyBorder="1" applyAlignment="1">
      <alignment vertical="top"/>
    </xf>
    <xf numFmtId="6" fontId="0" fillId="0" borderId="9" xfId="0" applyNumberFormat="1" applyBorder="1" applyAlignment="1">
      <alignment vertical="top"/>
    </xf>
    <xf numFmtId="164" fontId="0" fillId="0" borderId="12" xfId="1" applyNumberFormat="1" applyFont="1" applyBorder="1" applyAlignment="1">
      <alignment horizontal="center" vertical="top"/>
    </xf>
    <xf numFmtId="164" fontId="0" fillId="0" borderId="14" xfId="1" applyNumberFormat="1" applyFont="1" applyBorder="1" applyAlignment="1">
      <alignment horizontal="center" vertical="top"/>
    </xf>
    <xf numFmtId="164" fontId="0" fillId="0" borderId="7" xfId="1" applyNumberFormat="1" applyFont="1" applyBorder="1" applyAlignment="1">
      <alignment horizontal="center" vertical="top"/>
    </xf>
    <xf numFmtId="164" fontId="0" fillId="0" borderId="8" xfId="1" applyNumberFormat="1" applyFont="1" applyBorder="1" applyAlignment="1">
      <alignment horizontal="center" vertical="top"/>
    </xf>
    <xf numFmtId="164" fontId="0" fillId="0" borderId="9" xfId="1" applyNumberFormat="1" applyFont="1" applyBorder="1" applyAlignment="1">
      <alignment horizontal="center" vertical="top"/>
    </xf>
    <xf numFmtId="164" fontId="0" fillId="0" borderId="11" xfId="1" applyNumberFormat="1" applyFont="1" applyBorder="1" applyAlignment="1">
      <alignment horizontal="center" vertical="top"/>
    </xf>
    <xf numFmtId="0" fontId="0" fillId="0" borderId="3" xfId="0" applyBorder="1" applyAlignment="1">
      <alignment horizontal="centerContinuous" wrapText="1"/>
    </xf>
    <xf numFmtId="0" fontId="0" fillId="0" borderId="5" xfId="0" applyBorder="1" applyAlignment="1">
      <alignment horizontal="center" vertical="top"/>
    </xf>
    <xf numFmtId="0" fontId="0" fillId="0" borderId="21" xfId="0" applyBorder="1" applyAlignment="1">
      <alignment horizontal="center" vertical="top"/>
    </xf>
    <xf numFmtId="0" fontId="0" fillId="0" borderId="22" xfId="0" applyBorder="1" applyAlignment="1">
      <alignment horizontal="center" vertical="top"/>
    </xf>
    <xf numFmtId="0" fontId="0" fillId="0" borderId="23" xfId="0" applyBorder="1" applyAlignment="1">
      <alignment horizontal="center" vertical="top"/>
    </xf>
    <xf numFmtId="0" fontId="2" fillId="4" borderId="24" xfId="0" applyFont="1" applyFill="1" applyBorder="1" applyAlignment="1">
      <alignment horizontal="center" wrapText="1"/>
    </xf>
    <xf numFmtId="6" fontId="0" fillId="0" borderId="5" xfId="0" applyNumberFormat="1" applyBorder="1" applyAlignment="1">
      <alignment vertical="top"/>
    </xf>
    <xf numFmtId="0" fontId="0" fillId="0" borderId="6" xfId="0" applyBorder="1" applyAlignment="1">
      <alignment vertical="top" wrapText="1"/>
    </xf>
    <xf numFmtId="0" fontId="0" fillId="0" borderId="8" xfId="0" applyBorder="1" applyAlignment="1">
      <alignment vertical="top" wrapText="1"/>
    </xf>
    <xf numFmtId="0" fontId="0" fillId="0" borderId="11" xfId="0" applyBorder="1" applyAlignment="1">
      <alignment vertical="top" wrapText="1"/>
    </xf>
    <xf numFmtId="165" fontId="2" fillId="0" borderId="0" xfId="0" applyNumberFormat="1" applyFont="1"/>
    <xf numFmtId="6" fontId="0" fillId="0" borderId="25" xfId="0" applyNumberFormat="1" applyBorder="1" applyAlignment="1">
      <alignment vertical="top"/>
    </xf>
    <xf numFmtId="6" fontId="0" fillId="5" borderId="7" xfId="0" applyNumberFormat="1" applyFill="1" applyBorder="1" applyAlignment="1">
      <alignment vertical="top"/>
    </xf>
    <xf numFmtId="6" fontId="0" fillId="5" borderId="4" xfId="0" applyNumberFormat="1" applyFill="1" applyBorder="1" applyAlignment="1">
      <alignment vertical="top"/>
    </xf>
    <xf numFmtId="0" fontId="4" fillId="0" borderId="0" xfId="3" applyFont="1"/>
    <xf numFmtId="0" fontId="0" fillId="0" borderId="13" xfId="0" applyBorder="1" applyAlignment="1">
      <alignment horizontal="center" vertical="top" wrapText="1"/>
    </xf>
    <xf numFmtId="0" fontId="0" fillId="0" borderId="4" xfId="0" applyBorder="1" applyAlignment="1">
      <alignment horizontal="center" vertical="top" wrapText="1"/>
    </xf>
    <xf numFmtId="0" fontId="0" fillId="0" borderId="10" xfId="0" applyBorder="1" applyAlignment="1">
      <alignment horizontal="center" vertical="top" wrapText="1"/>
    </xf>
    <xf numFmtId="166" fontId="0" fillId="0" borderId="0" xfId="2" applyNumberFormat="1" applyFont="1"/>
    <xf numFmtId="6" fontId="0" fillId="0" borderId="4" xfId="0" applyNumberFormat="1" applyBorder="1"/>
    <xf numFmtId="6" fontId="0" fillId="0" borderId="13" xfId="0" applyNumberFormat="1" applyBorder="1"/>
    <xf numFmtId="0" fontId="5" fillId="0" borderId="0" xfId="0" applyFont="1"/>
  </cellXfs>
  <cellStyles count="4">
    <cellStyle name="Currency" xfId="2" builtinId="4"/>
    <cellStyle name="Normal" xfId="0" builtinId="0"/>
    <cellStyle name="Normal 2" xfId="3"/>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189"/>
  <sheetViews>
    <sheetView showGridLines="0" tabSelected="1" workbookViewId="0">
      <pane ySplit="3" topLeftCell="A157" activePane="bottomLeft" state="frozen"/>
      <selection pane="bottomLeft" activeCell="A4" sqref="A4"/>
    </sheetView>
  </sheetViews>
  <sheetFormatPr defaultRowHeight="15" x14ac:dyDescent="0.25"/>
  <cols>
    <col min="1" max="1" width="19.42578125" customWidth="1"/>
    <col min="2" max="2" width="0" hidden="1" customWidth="1"/>
    <col min="4" max="4" width="37.7109375" customWidth="1"/>
    <col min="5" max="5" width="0" hidden="1" customWidth="1"/>
    <col min="7" max="7" width="35.5703125" customWidth="1"/>
    <col min="8" max="8" width="0" hidden="1" customWidth="1"/>
    <col min="9" max="11" width="10.85546875" bestFit="1" customWidth="1"/>
  </cols>
  <sheetData>
    <row r="1" spans="1:11" x14ac:dyDescent="0.25">
      <c r="A1" s="2" t="s">
        <v>1275</v>
      </c>
    </row>
    <row r="2" spans="1:11" ht="6" customHeight="1" thickBot="1" x14ac:dyDescent="0.3"/>
    <row r="3" spans="1:11" ht="30.75" thickBot="1" x14ac:dyDescent="0.3">
      <c r="A3" s="26" t="s">
        <v>322</v>
      </c>
      <c r="B3" s="27" t="s">
        <v>317</v>
      </c>
      <c r="C3" s="27" t="s">
        <v>318</v>
      </c>
      <c r="D3" s="27" t="s">
        <v>319</v>
      </c>
      <c r="E3" s="27" t="s">
        <v>1251</v>
      </c>
      <c r="F3" s="27" t="s">
        <v>0</v>
      </c>
      <c r="G3" s="27" t="s">
        <v>320</v>
      </c>
      <c r="H3" s="35" t="s">
        <v>321</v>
      </c>
      <c r="I3" s="35" t="s">
        <v>1271</v>
      </c>
      <c r="J3" s="35" t="s">
        <v>1273</v>
      </c>
      <c r="K3" s="28" t="s">
        <v>1274</v>
      </c>
    </row>
    <row r="4" spans="1:11" x14ac:dyDescent="0.25">
      <c r="A4" s="23" t="str">
        <f t="shared" ref="A4:A67" si="0">VLOOKUP(F4,List_Agencies,7,FALSE)</f>
        <v>Legislative</v>
      </c>
      <c r="B4" s="22">
        <f t="shared" ref="B4:B67" si="1">VLOOKUP(F4,List_Agencies,8,FALSE)</f>
        <v>33000</v>
      </c>
      <c r="C4" s="22">
        <f t="shared" ref="C4:C67" si="2">VLOOKUP(F4,List_Agencies,3,FALSE)</f>
        <v>101</v>
      </c>
      <c r="D4" s="23" t="str">
        <f t="shared" ref="D4:D67" si="3">VLOOKUP(F4,List_Agencies,4,FALSE)</f>
        <v>House of Delegates</v>
      </c>
      <c r="E4" s="61" t="str">
        <f>IF(C4=100, "YES", IF(ISNA(VLOOKUP(F4, BudgetBillItems!$D$2:$D$488, 1, FALSE)), "NO", "YES"))</f>
        <v>YES</v>
      </c>
      <c r="F4" s="22">
        <v>101</v>
      </c>
      <c r="G4" s="23" t="str">
        <f t="shared" ref="G4:G67" si="4">VLOOKUP(F4,List_Agencies,2,FALSE)</f>
        <v>House of Delegates</v>
      </c>
      <c r="H4" s="22">
        <f t="shared" ref="H4:H67" si="5">VLOOKUP(F4,List_Agencies,5,FALSE)</f>
        <v>1000</v>
      </c>
      <c r="I4" s="66">
        <f>SUMIFS(PB_Charges_Calculation!$AA$5:$AA$188,PB_Charges_Calculation!$I$5:$I$188,PB_Charges_Summary!F4)</f>
        <v>2310</v>
      </c>
      <c r="J4" s="66">
        <f>SUMIFS(PB_Charges_Calculation!$AC$5:$AC$188,PB_Charges_Calculation!$I$5:$I$188,PB_Charges_Summary!F4)</f>
        <v>0</v>
      </c>
      <c r="K4" s="66">
        <f>I4+J4</f>
        <v>2310</v>
      </c>
    </row>
    <row r="5" spans="1:11" x14ac:dyDescent="0.25">
      <c r="A5" s="11" t="str">
        <f t="shared" si="0"/>
        <v>Legislative</v>
      </c>
      <c r="B5" s="12">
        <f t="shared" si="1"/>
        <v>33000</v>
      </c>
      <c r="C5" s="12">
        <f t="shared" si="2"/>
        <v>100</v>
      </c>
      <c r="D5" s="11" t="str">
        <f t="shared" si="3"/>
        <v>Senate of Virginia</v>
      </c>
      <c r="E5" s="62" t="str">
        <f>IF(C5=100, "YES", IF(ISNA(VLOOKUP(F5, BudgetBillItems!$D$2:$D$488, 1, FALSE)), "NO", "YES"))</f>
        <v>YES</v>
      </c>
      <c r="F5" s="12">
        <v>100</v>
      </c>
      <c r="G5" s="11" t="str">
        <f t="shared" si="4"/>
        <v>Senate of Virginia</v>
      </c>
      <c r="H5" s="12">
        <f t="shared" si="5"/>
        <v>1001</v>
      </c>
      <c r="I5" s="65">
        <f>SUMIFS(PB_Charges_Calculation!$AA$5:$AA$188,PB_Charges_Calculation!$I$5:$I$188,PB_Charges_Summary!F5)</f>
        <v>1306</v>
      </c>
      <c r="J5" s="65">
        <f>SUMIFS(PB_Charges_Calculation!$AC$5:$AC$188,PB_Charges_Calculation!$I$5:$I$188,PB_Charges_Summary!F5)</f>
        <v>0</v>
      </c>
      <c r="K5" s="65">
        <f t="shared" ref="K5:K68" si="6">I5+J5</f>
        <v>1306</v>
      </c>
    </row>
    <row r="6" spans="1:11" x14ac:dyDescent="0.25">
      <c r="A6" s="11" t="str">
        <f t="shared" si="0"/>
        <v>Legislative</v>
      </c>
      <c r="B6" s="12">
        <f t="shared" si="1"/>
        <v>33000</v>
      </c>
      <c r="C6" s="12">
        <f t="shared" si="2"/>
        <v>133</v>
      </c>
      <c r="D6" s="11" t="str">
        <f t="shared" si="3"/>
        <v>Auditor of Public Accounts</v>
      </c>
      <c r="E6" s="62" t="str">
        <f>IF(C6=100, "YES", IF(ISNA(VLOOKUP(F6, BudgetBillItems!$D$2:$D$488, 1, FALSE)), "NO", "YES"))</f>
        <v>YES</v>
      </c>
      <c r="F6" s="12">
        <v>133</v>
      </c>
      <c r="G6" s="11" t="str">
        <f t="shared" si="4"/>
        <v>Auditor of Public Accounts</v>
      </c>
      <c r="H6" s="12">
        <f t="shared" si="5"/>
        <v>2000</v>
      </c>
      <c r="I6" s="65">
        <f>SUMIFS(PB_Charges_Calculation!$AA$5:$AA$188,PB_Charges_Calculation!$I$5:$I$188,PB_Charges_Summary!F6)</f>
        <v>1034</v>
      </c>
      <c r="J6" s="65">
        <f>SUMIFS(PB_Charges_Calculation!$AC$5:$AC$188,PB_Charges_Calculation!$I$5:$I$188,PB_Charges_Summary!F6)</f>
        <v>87</v>
      </c>
      <c r="K6" s="65">
        <f t="shared" si="6"/>
        <v>1121</v>
      </c>
    </row>
    <row r="7" spans="1:11" ht="30" x14ac:dyDescent="0.25">
      <c r="A7" s="11" t="str">
        <f t="shared" si="0"/>
        <v>Legislative</v>
      </c>
      <c r="B7" s="12">
        <f t="shared" si="1"/>
        <v>33000</v>
      </c>
      <c r="C7" s="12">
        <f t="shared" si="2"/>
        <v>413</v>
      </c>
      <c r="D7" s="11" t="str">
        <f t="shared" si="3"/>
        <v>Commission on the Virginia Alcohol Safety Action Program</v>
      </c>
      <c r="E7" s="62" t="str">
        <f>IF(C7=100, "YES", IF(ISNA(VLOOKUP(F7, BudgetBillItems!$D$2:$D$488, 1, FALSE)), "NO", "YES"))</f>
        <v>YES</v>
      </c>
      <c r="F7" s="12">
        <v>413</v>
      </c>
      <c r="G7" s="11" t="str">
        <f t="shared" si="4"/>
        <v>Commission on the Virginia Alcohol Safety Action Program</v>
      </c>
      <c r="H7" s="12">
        <f t="shared" si="5"/>
        <v>3000</v>
      </c>
      <c r="I7" s="65">
        <f>SUMIFS(PB_Charges_Calculation!$AA$5:$AA$188,PB_Charges_Calculation!$I$5:$I$188,PB_Charges_Summary!F7)</f>
        <v>0</v>
      </c>
      <c r="J7" s="65">
        <f>SUMIFS(PB_Charges_Calculation!$AC$5:$AC$188,PB_Charges_Calculation!$I$5:$I$188,PB_Charges_Summary!F7)</f>
        <v>144</v>
      </c>
      <c r="K7" s="65">
        <f t="shared" si="6"/>
        <v>144</v>
      </c>
    </row>
    <row r="8" spans="1:11" x14ac:dyDescent="0.25">
      <c r="A8" s="11" t="str">
        <f t="shared" si="0"/>
        <v>Legislative</v>
      </c>
      <c r="B8" s="12">
        <f t="shared" si="1"/>
        <v>33000</v>
      </c>
      <c r="C8" s="12">
        <f t="shared" si="2"/>
        <v>961</v>
      </c>
      <c r="D8" s="11" t="str">
        <f t="shared" si="3"/>
        <v>Division of Capitol Police</v>
      </c>
      <c r="E8" s="62" t="str">
        <f>IF(C8=100, "YES", IF(ISNA(VLOOKUP(F8, BudgetBillItems!$D$2:$D$488, 1, FALSE)), "NO", "YES"))</f>
        <v>YES</v>
      </c>
      <c r="F8" s="12">
        <v>961</v>
      </c>
      <c r="G8" s="11" t="str">
        <f t="shared" si="4"/>
        <v>Division of Capitol Police</v>
      </c>
      <c r="H8" s="12">
        <f t="shared" si="5"/>
        <v>4000</v>
      </c>
      <c r="I8" s="65">
        <f>SUMIFS(PB_Charges_Calculation!$AA$5:$AA$188,PB_Charges_Calculation!$I$5:$I$188,PB_Charges_Summary!F8)</f>
        <v>729</v>
      </c>
      <c r="J8" s="65">
        <f>SUMIFS(PB_Charges_Calculation!$AC$5:$AC$188,PB_Charges_Calculation!$I$5:$I$188,PB_Charges_Summary!F8)</f>
        <v>0</v>
      </c>
      <c r="K8" s="65">
        <f t="shared" si="6"/>
        <v>729</v>
      </c>
    </row>
    <row r="9" spans="1:11" ht="30" x14ac:dyDescent="0.25">
      <c r="A9" s="11" t="str">
        <f t="shared" si="0"/>
        <v>Legislative</v>
      </c>
      <c r="B9" s="12">
        <f t="shared" si="1"/>
        <v>33000</v>
      </c>
      <c r="C9" s="12">
        <f t="shared" si="2"/>
        <v>109</v>
      </c>
      <c r="D9" s="11" t="str">
        <f t="shared" si="3"/>
        <v>Division of Legislative Automated Systems</v>
      </c>
      <c r="E9" s="62" t="str">
        <f>IF(C9=100, "YES", IF(ISNA(VLOOKUP(F9, BudgetBillItems!$D$2:$D$488, 1, FALSE)), "NO", "YES"))</f>
        <v>YES</v>
      </c>
      <c r="F9" s="12">
        <v>109</v>
      </c>
      <c r="G9" s="11" t="str">
        <f t="shared" si="4"/>
        <v>Division of Legislative Automated Systems</v>
      </c>
      <c r="H9" s="12">
        <f t="shared" si="5"/>
        <v>5000</v>
      </c>
      <c r="I9" s="65">
        <f>SUMIFS(PB_Charges_Calculation!$AA$5:$AA$188,PB_Charges_Calculation!$I$5:$I$188,PB_Charges_Summary!F9)</f>
        <v>312</v>
      </c>
      <c r="J9" s="65">
        <f>SUMIFS(PB_Charges_Calculation!$AC$5:$AC$188,PB_Charges_Calculation!$I$5:$I$188,PB_Charges_Summary!F9)</f>
        <v>28</v>
      </c>
      <c r="K9" s="65">
        <f t="shared" si="6"/>
        <v>340</v>
      </c>
    </row>
    <row r="10" spans="1:11" x14ac:dyDescent="0.25">
      <c r="A10" s="11" t="str">
        <f t="shared" si="0"/>
        <v>Legislative</v>
      </c>
      <c r="B10" s="12">
        <f t="shared" si="1"/>
        <v>33000</v>
      </c>
      <c r="C10" s="12">
        <f t="shared" si="2"/>
        <v>107</v>
      </c>
      <c r="D10" s="11" t="str">
        <f t="shared" si="3"/>
        <v>Division of Legislative Services</v>
      </c>
      <c r="E10" s="62" t="str">
        <f>IF(C10=100, "YES", IF(ISNA(VLOOKUP(F10, BudgetBillItems!$D$2:$D$488, 1, FALSE)), "NO", "YES"))</f>
        <v>YES</v>
      </c>
      <c r="F10" s="12">
        <v>107</v>
      </c>
      <c r="G10" s="11" t="str">
        <f t="shared" si="4"/>
        <v>Division of Legislative Services</v>
      </c>
      <c r="H10" s="12">
        <f t="shared" si="5"/>
        <v>6000</v>
      </c>
      <c r="I10" s="65">
        <f>SUMIFS(PB_Charges_Calculation!$AA$5:$AA$188,PB_Charges_Calculation!$I$5:$I$188,PB_Charges_Summary!F10)</f>
        <v>574</v>
      </c>
      <c r="J10" s="65">
        <f>SUMIFS(PB_Charges_Calculation!$AC$5:$AC$188,PB_Charges_Calculation!$I$5:$I$188,PB_Charges_Summary!F10)</f>
        <v>2</v>
      </c>
      <c r="K10" s="65">
        <f t="shared" si="6"/>
        <v>576</v>
      </c>
    </row>
    <row r="11" spans="1:11" x14ac:dyDescent="0.25">
      <c r="A11" s="11" t="str">
        <f t="shared" si="0"/>
        <v>Legislative</v>
      </c>
      <c r="B11" s="12">
        <f t="shared" si="1"/>
        <v>33000</v>
      </c>
      <c r="C11" s="12">
        <f t="shared" si="2"/>
        <v>107</v>
      </c>
      <c r="D11" s="11" t="str">
        <f t="shared" si="3"/>
        <v>Division of Legislative Services</v>
      </c>
      <c r="E11" s="62" t="str">
        <f>IF(C11=100, "YES", IF(ISNA(VLOOKUP(F11, BudgetBillItems!$D$2:$D$488, 1, FALSE)), "NO", "YES"))</f>
        <v>YES</v>
      </c>
      <c r="F11" s="12">
        <v>820</v>
      </c>
      <c r="G11" s="11" t="str">
        <f t="shared" si="4"/>
        <v>Capitol Square Preservation Council</v>
      </c>
      <c r="H11" s="12">
        <f t="shared" si="5"/>
        <v>7000</v>
      </c>
      <c r="I11" s="65">
        <f>SUMIFS(PB_Charges_Calculation!$AA$5:$AA$188,PB_Charges_Calculation!$I$5:$I$188,PB_Charges_Summary!F11)</f>
        <v>16</v>
      </c>
      <c r="J11" s="65">
        <f>SUMIFS(PB_Charges_Calculation!$AC$5:$AC$188,PB_Charges_Calculation!$I$5:$I$188,PB_Charges_Summary!F11)</f>
        <v>0</v>
      </c>
      <c r="K11" s="65">
        <f t="shared" si="6"/>
        <v>16</v>
      </c>
    </row>
    <row r="12" spans="1:11" x14ac:dyDescent="0.25">
      <c r="A12" s="11" t="str">
        <f t="shared" si="0"/>
        <v>Legislative</v>
      </c>
      <c r="B12" s="12">
        <f t="shared" si="1"/>
        <v>33000</v>
      </c>
      <c r="C12" s="12">
        <f t="shared" si="2"/>
        <v>842</v>
      </c>
      <c r="D12" s="11" t="str">
        <f t="shared" si="3"/>
        <v>Chesapeake Bay Commission</v>
      </c>
      <c r="E12" s="62" t="str">
        <f>IF(C12=100, "YES", IF(ISNA(VLOOKUP(F12, BudgetBillItems!$D$2:$D$488, 1, FALSE)), "NO", "YES"))</f>
        <v>YES</v>
      </c>
      <c r="F12" s="12">
        <v>842</v>
      </c>
      <c r="G12" s="11" t="str">
        <f t="shared" si="4"/>
        <v>Chesapeake Bay Commission</v>
      </c>
      <c r="H12" s="12">
        <f t="shared" si="5"/>
        <v>8000</v>
      </c>
      <c r="I12" s="65">
        <f>SUMIFS(PB_Charges_Calculation!$AA$5:$AA$188,PB_Charges_Calculation!$I$5:$I$188,PB_Charges_Summary!F12)</f>
        <v>23</v>
      </c>
      <c r="J12" s="65">
        <f>SUMIFS(PB_Charges_Calculation!$AC$5:$AC$188,PB_Charges_Calculation!$I$5:$I$188,PB_Charges_Summary!F12)</f>
        <v>0</v>
      </c>
      <c r="K12" s="65">
        <f t="shared" si="6"/>
        <v>23</v>
      </c>
    </row>
    <row r="13" spans="1:11" x14ac:dyDescent="0.25">
      <c r="A13" s="11" t="str">
        <f t="shared" si="0"/>
        <v>Legislative</v>
      </c>
      <c r="B13" s="12">
        <f t="shared" si="1"/>
        <v>33000</v>
      </c>
      <c r="C13" s="12">
        <f t="shared" si="2"/>
        <v>107</v>
      </c>
      <c r="D13" s="11" t="str">
        <f t="shared" si="3"/>
        <v>Division of Legislative Services</v>
      </c>
      <c r="E13" s="62" t="str">
        <f>IF(C13=100, "YES", IF(ISNA(VLOOKUP(F13, BudgetBillItems!$D$2:$D$488, 1, FALSE)), "NO", "YES"))</f>
        <v>YES</v>
      </c>
      <c r="F13" s="12">
        <v>837</v>
      </c>
      <c r="G13" s="11" t="str">
        <f t="shared" si="4"/>
        <v>Virginia Disability Commission</v>
      </c>
      <c r="H13" s="12">
        <f t="shared" si="5"/>
        <v>9000</v>
      </c>
      <c r="I13" s="65">
        <f>SUMIFS(PB_Charges_Calculation!$AA$5:$AA$188,PB_Charges_Calculation!$I$5:$I$188,PB_Charges_Summary!F13)</f>
        <v>3</v>
      </c>
      <c r="J13" s="65">
        <f>SUMIFS(PB_Charges_Calculation!$AC$5:$AC$188,PB_Charges_Calculation!$I$5:$I$188,PB_Charges_Summary!F13)</f>
        <v>0</v>
      </c>
      <c r="K13" s="65">
        <f t="shared" si="6"/>
        <v>3</v>
      </c>
    </row>
    <row r="14" spans="1:11" ht="30" x14ac:dyDescent="0.25">
      <c r="A14" s="11" t="str">
        <f t="shared" si="0"/>
        <v>Legislative</v>
      </c>
      <c r="B14" s="12">
        <f t="shared" si="1"/>
        <v>33000</v>
      </c>
      <c r="C14" s="12">
        <f t="shared" si="2"/>
        <v>107</v>
      </c>
      <c r="D14" s="11" t="str">
        <f t="shared" si="3"/>
        <v>Division of Legislative Services</v>
      </c>
      <c r="E14" s="62" t="str">
        <f>IF(C14=100, "YES", IF(ISNA(VLOOKUP(F14, BudgetBillItems!$D$2:$D$488, 1, FALSE)), "NO", "YES"))</f>
        <v>YES</v>
      </c>
      <c r="F14" s="12">
        <v>845</v>
      </c>
      <c r="G14" s="11" t="str">
        <f t="shared" si="4"/>
        <v>Dr. Martin Luther King, Jr. Memorial Commission</v>
      </c>
      <c r="H14" s="12">
        <f t="shared" si="5"/>
        <v>10000</v>
      </c>
      <c r="I14" s="65">
        <f>SUMIFS(PB_Charges_Calculation!$AA$5:$AA$188,PB_Charges_Calculation!$I$5:$I$188,PB_Charges_Summary!F14)</f>
        <v>5</v>
      </c>
      <c r="J14" s="65">
        <f>SUMIFS(PB_Charges_Calculation!$AC$5:$AC$188,PB_Charges_Calculation!$I$5:$I$188,PB_Charges_Summary!F14)</f>
        <v>0</v>
      </c>
      <c r="K14" s="65">
        <f t="shared" si="6"/>
        <v>5</v>
      </c>
    </row>
    <row r="15" spans="1:11" x14ac:dyDescent="0.25">
      <c r="A15" s="11" t="str">
        <f t="shared" si="0"/>
        <v>Legislative</v>
      </c>
      <c r="B15" s="12">
        <f t="shared" si="1"/>
        <v>33000</v>
      </c>
      <c r="C15" s="12">
        <f t="shared" si="2"/>
        <v>844</v>
      </c>
      <c r="D15" s="11" t="str">
        <f t="shared" si="3"/>
        <v>Joint Commission on Health Care</v>
      </c>
      <c r="E15" s="62" t="str">
        <f>IF(C15=100, "YES", IF(ISNA(VLOOKUP(F15, BudgetBillItems!$D$2:$D$488, 1, FALSE)), "NO", "YES"))</f>
        <v>YES</v>
      </c>
      <c r="F15" s="12">
        <v>844</v>
      </c>
      <c r="G15" s="11" t="str">
        <f t="shared" si="4"/>
        <v>Joint Commission on Health Care</v>
      </c>
      <c r="H15" s="12">
        <f t="shared" si="5"/>
        <v>11000</v>
      </c>
      <c r="I15" s="65">
        <f>SUMIFS(PB_Charges_Calculation!$AA$5:$AA$188,PB_Charges_Calculation!$I$5:$I$188,PB_Charges_Summary!F15)</f>
        <v>68</v>
      </c>
      <c r="J15" s="65">
        <f>SUMIFS(PB_Charges_Calculation!$AC$5:$AC$188,PB_Charges_Calculation!$I$5:$I$188,PB_Charges_Summary!F15)</f>
        <v>0</v>
      </c>
      <c r="K15" s="65">
        <f t="shared" si="6"/>
        <v>68</v>
      </c>
    </row>
    <row r="16" spans="1:11" ht="30" x14ac:dyDescent="0.25">
      <c r="A16" s="11" t="str">
        <f t="shared" si="0"/>
        <v>Legislative</v>
      </c>
      <c r="B16" s="12">
        <f t="shared" si="1"/>
        <v>33000</v>
      </c>
      <c r="C16" s="12">
        <f t="shared" si="2"/>
        <v>107</v>
      </c>
      <c r="D16" s="11" t="str">
        <f t="shared" si="3"/>
        <v>Division of Legislative Services</v>
      </c>
      <c r="E16" s="62" t="str">
        <f>IF(C16=100, "YES", IF(ISNA(VLOOKUP(F16, BudgetBillItems!$D$2:$D$488, 1, FALSE)), "NO", "YES"))</f>
        <v>YES</v>
      </c>
      <c r="F16" s="12">
        <v>847</v>
      </c>
      <c r="G16" s="11" t="str">
        <f t="shared" si="4"/>
        <v>Joint Commission on Technology and Science</v>
      </c>
      <c r="H16" s="12">
        <f t="shared" si="5"/>
        <v>12000</v>
      </c>
      <c r="I16" s="65">
        <f>SUMIFS(PB_Charges_Calculation!$AA$5:$AA$188,PB_Charges_Calculation!$I$5:$I$188,PB_Charges_Summary!F16)</f>
        <v>20</v>
      </c>
      <c r="J16" s="65">
        <f>SUMIFS(PB_Charges_Calculation!$AC$5:$AC$188,PB_Charges_Calculation!$I$5:$I$188,PB_Charges_Summary!F16)</f>
        <v>0</v>
      </c>
      <c r="K16" s="65">
        <f t="shared" si="6"/>
        <v>20</v>
      </c>
    </row>
    <row r="17" spans="1:11" ht="45" x14ac:dyDescent="0.25">
      <c r="A17" s="11" t="str">
        <f t="shared" si="0"/>
        <v>Legislative</v>
      </c>
      <c r="B17" s="12">
        <f t="shared" si="1"/>
        <v>33000</v>
      </c>
      <c r="C17" s="12">
        <f t="shared" si="2"/>
        <v>107</v>
      </c>
      <c r="D17" s="11" t="str">
        <f t="shared" si="3"/>
        <v>Division of Legislative Services</v>
      </c>
      <c r="E17" s="62" t="str">
        <f>IF(C17=100, "YES", IF(ISNA(VLOOKUP(F17, BudgetBillItems!$D$2:$D$488, 1, FALSE)), "NO", "YES"))</f>
        <v>YES</v>
      </c>
      <c r="F17" s="12">
        <v>145</v>
      </c>
      <c r="G17" s="11" t="str">
        <f t="shared" si="4"/>
        <v>Commissioners for the Promotion of Uniformity of Legislation in the United States</v>
      </c>
      <c r="H17" s="12">
        <f t="shared" si="5"/>
        <v>13000</v>
      </c>
      <c r="I17" s="65">
        <f>SUMIFS(PB_Charges_Calculation!$AA$5:$AA$188,PB_Charges_Calculation!$I$5:$I$188,PB_Charges_Summary!F17)</f>
        <v>6</v>
      </c>
      <c r="J17" s="65">
        <f>SUMIFS(PB_Charges_Calculation!$AC$5:$AC$188,PB_Charges_Calculation!$I$5:$I$188,PB_Charges_Summary!F17)</f>
        <v>0</v>
      </c>
      <c r="K17" s="65">
        <f t="shared" si="6"/>
        <v>6</v>
      </c>
    </row>
    <row r="18" spans="1:11" x14ac:dyDescent="0.25">
      <c r="A18" s="11" t="str">
        <f t="shared" si="0"/>
        <v>Legislative</v>
      </c>
      <c r="B18" s="12">
        <f t="shared" si="1"/>
        <v>33000</v>
      </c>
      <c r="C18" s="12">
        <f t="shared" si="2"/>
        <v>107</v>
      </c>
      <c r="D18" s="11" t="str">
        <f t="shared" si="3"/>
        <v>Division of Legislative Services</v>
      </c>
      <c r="E18" s="62" t="str">
        <f>IF(C18=100, "YES", IF(ISNA(VLOOKUP(F18, BudgetBillItems!$D$2:$D$488, 1, FALSE)), "NO", "YES"))</f>
        <v>YES</v>
      </c>
      <c r="F18" s="12">
        <v>971</v>
      </c>
      <c r="G18" s="11" t="str">
        <f t="shared" si="4"/>
        <v>State Water Commission</v>
      </c>
      <c r="H18" s="12">
        <f t="shared" si="5"/>
        <v>14000</v>
      </c>
      <c r="I18" s="65">
        <f>SUMIFS(PB_Charges_Calculation!$AA$5:$AA$188,PB_Charges_Calculation!$I$5:$I$188,PB_Charges_Summary!F18)</f>
        <v>1</v>
      </c>
      <c r="J18" s="65">
        <f>SUMIFS(PB_Charges_Calculation!$AC$5:$AC$188,PB_Charges_Calculation!$I$5:$I$188,PB_Charges_Summary!F18)</f>
        <v>0</v>
      </c>
      <c r="K18" s="65">
        <f t="shared" si="6"/>
        <v>1</v>
      </c>
    </row>
    <row r="19" spans="1:11" x14ac:dyDescent="0.25">
      <c r="A19" s="11" t="str">
        <f t="shared" si="0"/>
        <v>Legislative</v>
      </c>
      <c r="B19" s="12">
        <f t="shared" si="1"/>
        <v>33000</v>
      </c>
      <c r="C19" s="12">
        <f t="shared" si="2"/>
        <v>107</v>
      </c>
      <c r="D19" s="11" t="str">
        <f t="shared" si="3"/>
        <v>Division of Legislative Services</v>
      </c>
      <c r="E19" s="62" t="str">
        <f>IF(C19=100, "YES", IF(ISNA(VLOOKUP(F19, BudgetBillItems!$D$2:$D$488, 1, FALSE)), "NO", "YES"))</f>
        <v>YES</v>
      </c>
      <c r="F19" s="12">
        <v>118</v>
      </c>
      <c r="G19" s="11" t="str">
        <f t="shared" si="4"/>
        <v>Virginia Coal and Energy Commission</v>
      </c>
      <c r="H19" s="12">
        <f t="shared" si="5"/>
        <v>15000</v>
      </c>
      <c r="I19" s="65">
        <f>SUMIFS(PB_Charges_Calculation!$AA$5:$AA$188,PB_Charges_Calculation!$I$5:$I$188,PB_Charges_Summary!F19)</f>
        <v>2</v>
      </c>
      <c r="J19" s="65">
        <f>SUMIFS(PB_Charges_Calculation!$AC$5:$AC$188,PB_Charges_Calculation!$I$5:$I$188,PB_Charges_Summary!F19)</f>
        <v>0</v>
      </c>
      <c r="K19" s="65">
        <f t="shared" si="6"/>
        <v>2</v>
      </c>
    </row>
    <row r="20" spans="1:11" x14ac:dyDescent="0.25">
      <c r="A20" s="11" t="str">
        <f t="shared" si="0"/>
        <v>Legislative</v>
      </c>
      <c r="B20" s="12">
        <f t="shared" si="1"/>
        <v>33000</v>
      </c>
      <c r="C20" s="12">
        <f t="shared" si="2"/>
        <v>107</v>
      </c>
      <c r="D20" s="11" t="str">
        <f t="shared" si="3"/>
        <v>Division of Legislative Services</v>
      </c>
      <c r="E20" s="62" t="str">
        <f>IF(C20=100, "YES", IF(ISNA(VLOOKUP(F20, BudgetBillItems!$D$2:$D$488, 1, FALSE)), "NO", "YES"))</f>
        <v>YES</v>
      </c>
      <c r="F20" s="12">
        <v>108</v>
      </c>
      <c r="G20" s="11" t="str">
        <f t="shared" si="4"/>
        <v>Virginia Code Commission</v>
      </c>
      <c r="H20" s="12">
        <f t="shared" si="5"/>
        <v>16000</v>
      </c>
      <c r="I20" s="65">
        <f>SUMIFS(PB_Charges_Calculation!$AA$5:$AA$188,PB_Charges_Calculation!$I$5:$I$188,PB_Charges_Summary!F20)</f>
        <v>7</v>
      </c>
      <c r="J20" s="65">
        <f>SUMIFS(PB_Charges_Calculation!$AC$5:$AC$188,PB_Charges_Calculation!$I$5:$I$188,PB_Charges_Summary!F20)</f>
        <v>2</v>
      </c>
      <c r="K20" s="65">
        <f t="shared" si="6"/>
        <v>9</v>
      </c>
    </row>
    <row r="21" spans="1:11" x14ac:dyDescent="0.25">
      <c r="A21" s="11" t="str">
        <f t="shared" si="0"/>
        <v>Legislative</v>
      </c>
      <c r="B21" s="12">
        <f t="shared" si="1"/>
        <v>33000</v>
      </c>
      <c r="C21" s="12">
        <f t="shared" si="2"/>
        <v>839</v>
      </c>
      <c r="D21" s="11" t="str">
        <f t="shared" si="3"/>
        <v>Virginia Commission on Youth</v>
      </c>
      <c r="E21" s="62" t="str">
        <f>IF(C21=100, "YES", IF(ISNA(VLOOKUP(F21, BudgetBillItems!$D$2:$D$488, 1, FALSE)), "NO", "YES"))</f>
        <v>YES</v>
      </c>
      <c r="F21" s="12">
        <v>839</v>
      </c>
      <c r="G21" s="11" t="str">
        <f t="shared" si="4"/>
        <v>Virginia Commission on Youth</v>
      </c>
      <c r="H21" s="12">
        <f t="shared" si="5"/>
        <v>17000</v>
      </c>
      <c r="I21" s="65">
        <f>SUMIFS(PB_Charges_Calculation!$AA$5:$AA$188,PB_Charges_Calculation!$I$5:$I$188,PB_Charges_Summary!F21)</f>
        <v>31</v>
      </c>
      <c r="J21" s="65">
        <f>SUMIFS(PB_Charges_Calculation!$AC$5:$AC$188,PB_Charges_Calculation!$I$5:$I$188,PB_Charges_Summary!F21)</f>
        <v>0</v>
      </c>
      <c r="K21" s="65">
        <f t="shared" si="6"/>
        <v>31</v>
      </c>
    </row>
    <row r="22" spans="1:11" x14ac:dyDescent="0.25">
      <c r="A22" s="11" t="str">
        <f t="shared" si="0"/>
        <v>Legislative</v>
      </c>
      <c r="B22" s="12">
        <f t="shared" si="1"/>
        <v>33000</v>
      </c>
      <c r="C22" s="12">
        <f t="shared" si="2"/>
        <v>142</v>
      </c>
      <c r="D22" s="11" t="str">
        <f t="shared" si="3"/>
        <v>Virginia State Crime Commission</v>
      </c>
      <c r="E22" s="62" t="str">
        <f>IF(C22=100, "YES", IF(ISNA(VLOOKUP(F22, BudgetBillItems!$D$2:$D$488, 1, FALSE)), "NO", "YES"))</f>
        <v>YES</v>
      </c>
      <c r="F22" s="12">
        <v>142</v>
      </c>
      <c r="G22" s="11" t="str">
        <f t="shared" si="4"/>
        <v>Virginia State Crime Commission</v>
      </c>
      <c r="H22" s="12">
        <f t="shared" si="5"/>
        <v>18000</v>
      </c>
      <c r="I22" s="65">
        <f>SUMIFS(PB_Charges_Calculation!$AA$5:$AA$188,PB_Charges_Calculation!$I$5:$I$188,PB_Charges_Summary!F22)</f>
        <v>50</v>
      </c>
      <c r="J22" s="65">
        <f>SUMIFS(PB_Charges_Calculation!$AC$5:$AC$188,PB_Charges_Calculation!$I$5:$I$188,PB_Charges_Summary!F22)</f>
        <v>14</v>
      </c>
      <c r="K22" s="65">
        <f t="shared" si="6"/>
        <v>64</v>
      </c>
    </row>
    <row r="23" spans="1:11" ht="30" x14ac:dyDescent="0.25">
      <c r="A23" s="11" t="str">
        <f t="shared" si="0"/>
        <v>Legislative</v>
      </c>
      <c r="B23" s="12">
        <f t="shared" si="1"/>
        <v>33000</v>
      </c>
      <c r="C23" s="12">
        <f t="shared" si="2"/>
        <v>107</v>
      </c>
      <c r="D23" s="11" t="str">
        <f t="shared" si="3"/>
        <v>Division of Legislative Services</v>
      </c>
      <c r="E23" s="62" t="str">
        <f>IF(C23=100, "YES", IF(ISNA(VLOOKUP(F23, BudgetBillItems!$D$2:$D$488, 1, FALSE)), "NO", "YES"))</f>
        <v>YES</v>
      </c>
      <c r="F23" s="12">
        <v>834</v>
      </c>
      <c r="G23" s="11" t="str">
        <f t="shared" si="4"/>
        <v>Virginia Freedom of Information Advisory Council</v>
      </c>
      <c r="H23" s="12">
        <f t="shared" si="5"/>
        <v>19000</v>
      </c>
      <c r="I23" s="65">
        <f>SUMIFS(PB_Charges_Calculation!$AA$5:$AA$188,PB_Charges_Calculation!$I$5:$I$188,PB_Charges_Summary!F23)</f>
        <v>18</v>
      </c>
      <c r="J23" s="65">
        <f>SUMIFS(PB_Charges_Calculation!$AC$5:$AC$188,PB_Charges_Calculation!$I$5:$I$188,PB_Charges_Summary!F23)</f>
        <v>0</v>
      </c>
      <c r="K23" s="65">
        <f t="shared" si="6"/>
        <v>18</v>
      </c>
    </row>
    <row r="24" spans="1:11" x14ac:dyDescent="0.25">
      <c r="A24" s="11" t="str">
        <f t="shared" si="0"/>
        <v>Legislative</v>
      </c>
      <c r="B24" s="12">
        <f t="shared" si="1"/>
        <v>33000</v>
      </c>
      <c r="C24" s="12">
        <f t="shared" si="2"/>
        <v>107</v>
      </c>
      <c r="D24" s="11" t="str">
        <f t="shared" si="3"/>
        <v>Division of Legislative Services</v>
      </c>
      <c r="E24" s="62" t="str">
        <f>IF(C24=100, "YES", IF(ISNA(VLOOKUP(F24, BudgetBillItems!$D$2:$D$488, 1, FALSE)), "NO", "YES"))</f>
        <v>YES</v>
      </c>
      <c r="F24" s="12">
        <v>840</v>
      </c>
      <c r="G24" s="11" t="str">
        <f t="shared" si="4"/>
        <v>Virginia Housing Commission</v>
      </c>
      <c r="H24" s="12">
        <f t="shared" si="5"/>
        <v>20000</v>
      </c>
      <c r="I24" s="65">
        <f>SUMIFS(PB_Charges_Calculation!$AA$5:$AA$188,PB_Charges_Calculation!$I$5:$I$188,PB_Charges_Summary!F24)</f>
        <v>2</v>
      </c>
      <c r="J24" s="65">
        <f>SUMIFS(PB_Charges_Calculation!$AC$5:$AC$188,PB_Charges_Calculation!$I$5:$I$188,PB_Charges_Summary!F24)</f>
        <v>0</v>
      </c>
      <c r="K24" s="65">
        <f t="shared" si="6"/>
        <v>2</v>
      </c>
    </row>
    <row r="25" spans="1:11" ht="30" x14ac:dyDescent="0.25">
      <c r="A25" s="11" t="str">
        <f t="shared" si="0"/>
        <v>Legislative</v>
      </c>
      <c r="B25" s="12">
        <f t="shared" si="1"/>
        <v>33000</v>
      </c>
      <c r="C25" s="12">
        <f t="shared" si="2"/>
        <v>107</v>
      </c>
      <c r="D25" s="11" t="str">
        <f t="shared" si="3"/>
        <v>Division of Legislative Services</v>
      </c>
      <c r="E25" s="62" t="str">
        <f>IF(C25=100, "YES", IF(ISNA(VLOOKUP(F25, BudgetBillItems!$D$2:$D$488, 1, FALSE)), "NO", "YES"))</f>
        <v>YES</v>
      </c>
      <c r="F25" s="12">
        <v>858</v>
      </c>
      <c r="G25" s="11" t="str">
        <f t="shared" si="4"/>
        <v>Brown v. Board of Education Scholarship Committee</v>
      </c>
      <c r="H25" s="12">
        <f t="shared" si="5"/>
        <v>21000</v>
      </c>
      <c r="I25" s="65">
        <f>SUMIFS(PB_Charges_Calculation!$AA$5:$AA$188,PB_Charges_Calculation!$I$5:$I$188,PB_Charges_Summary!F25)</f>
        <v>3</v>
      </c>
      <c r="J25" s="65">
        <f>SUMIFS(PB_Charges_Calculation!$AC$5:$AC$188,PB_Charges_Calculation!$I$5:$I$188,PB_Charges_Summary!F25)</f>
        <v>0</v>
      </c>
      <c r="K25" s="65">
        <f t="shared" si="6"/>
        <v>3</v>
      </c>
    </row>
    <row r="26" spans="1:11" ht="30" x14ac:dyDescent="0.25">
      <c r="A26" s="11" t="str">
        <f t="shared" si="0"/>
        <v>Legislative</v>
      </c>
      <c r="B26" s="12">
        <f t="shared" si="1"/>
        <v>33000</v>
      </c>
      <c r="C26" s="12">
        <f t="shared" si="2"/>
        <v>107</v>
      </c>
      <c r="D26" s="11" t="str">
        <f t="shared" si="3"/>
        <v>Division of Legislative Services</v>
      </c>
      <c r="E26" s="62" t="str">
        <f>IF(C26=100, "YES", IF(ISNA(VLOOKUP(F26, BudgetBillItems!$D$2:$D$488, 1, FALSE)), "NO", "YES"))</f>
        <v>YES</v>
      </c>
      <c r="F26" s="12">
        <v>859</v>
      </c>
      <c r="G26" s="11" t="str">
        <f t="shared" si="4"/>
        <v>Virginia Sesquicentennial of the American Civil War Commission</v>
      </c>
      <c r="H26" s="12">
        <f t="shared" si="5"/>
        <v>22000</v>
      </c>
      <c r="I26" s="65">
        <f>SUMIFS(PB_Charges_Calculation!$AA$5:$AA$188,PB_Charges_Calculation!$I$5:$I$188,PB_Charges_Summary!F26)</f>
        <v>198</v>
      </c>
      <c r="J26" s="65">
        <f>SUMIFS(PB_Charges_Calculation!$AC$5:$AC$188,PB_Charges_Calculation!$I$5:$I$188,PB_Charges_Summary!F26)</f>
        <v>59</v>
      </c>
      <c r="K26" s="65">
        <f t="shared" si="6"/>
        <v>257</v>
      </c>
    </row>
    <row r="27" spans="1:11" ht="30" x14ac:dyDescent="0.25">
      <c r="A27" s="11" t="str">
        <f t="shared" si="0"/>
        <v>Legislative</v>
      </c>
      <c r="B27" s="12">
        <f t="shared" si="1"/>
        <v>33000</v>
      </c>
      <c r="C27" s="12">
        <f t="shared" si="2"/>
        <v>107</v>
      </c>
      <c r="D27" s="11" t="str">
        <f t="shared" si="3"/>
        <v>Division of Legislative Services</v>
      </c>
      <c r="E27" s="62" t="str">
        <f>IF(C27=100, "YES", IF(ISNA(VLOOKUP(F27, BudgetBillItems!$D$2:$D$488, 1, FALSE)), "NO", "YES"))</f>
        <v>YES</v>
      </c>
      <c r="F27" s="12">
        <v>860</v>
      </c>
      <c r="G27" s="11" t="str">
        <f t="shared" si="4"/>
        <v>Commission on Unemployment Compensation</v>
      </c>
      <c r="H27" s="12">
        <f t="shared" si="5"/>
        <v>23000</v>
      </c>
      <c r="I27" s="65">
        <f>SUMIFS(PB_Charges_Calculation!$AA$5:$AA$188,PB_Charges_Calculation!$I$5:$I$188,PB_Charges_Summary!F27)</f>
        <v>1</v>
      </c>
      <c r="J27" s="65">
        <f>SUMIFS(PB_Charges_Calculation!$AC$5:$AC$188,PB_Charges_Calculation!$I$5:$I$188,PB_Charges_Summary!F27)</f>
        <v>0</v>
      </c>
      <c r="K27" s="65">
        <f t="shared" si="6"/>
        <v>1</v>
      </c>
    </row>
    <row r="28" spans="1:11" x14ac:dyDescent="0.25">
      <c r="A28" s="11" t="str">
        <f t="shared" si="0"/>
        <v>Legislative</v>
      </c>
      <c r="B28" s="12">
        <f t="shared" si="1"/>
        <v>33000</v>
      </c>
      <c r="C28" s="12">
        <f t="shared" si="2"/>
        <v>107</v>
      </c>
      <c r="D28" s="11" t="str">
        <f t="shared" si="3"/>
        <v>Division of Legislative Services</v>
      </c>
      <c r="E28" s="62" t="str">
        <f>IF(C28=100, "YES", IF(ISNA(VLOOKUP(F28, BudgetBillItems!$D$2:$D$488, 1, FALSE)), "NO", "YES"))</f>
        <v>YES</v>
      </c>
      <c r="F28" s="12">
        <v>862</v>
      </c>
      <c r="G28" s="11" t="str">
        <f t="shared" si="4"/>
        <v>Small Business Commission</v>
      </c>
      <c r="H28" s="12">
        <f t="shared" si="5"/>
        <v>24000</v>
      </c>
      <c r="I28" s="65">
        <f>SUMIFS(PB_Charges_Calculation!$AA$5:$AA$188,PB_Charges_Calculation!$I$5:$I$188,PB_Charges_Summary!F28)</f>
        <v>1</v>
      </c>
      <c r="J28" s="65">
        <f>SUMIFS(PB_Charges_Calculation!$AC$5:$AC$188,PB_Charges_Calculation!$I$5:$I$188,PB_Charges_Summary!F28)</f>
        <v>0</v>
      </c>
      <c r="K28" s="65">
        <f t="shared" si="6"/>
        <v>1</v>
      </c>
    </row>
    <row r="29" spans="1:11" ht="30" x14ac:dyDescent="0.25">
      <c r="A29" s="11" t="str">
        <f t="shared" si="0"/>
        <v>Legislative</v>
      </c>
      <c r="B29" s="12">
        <f t="shared" si="1"/>
        <v>33000</v>
      </c>
      <c r="C29" s="12">
        <f t="shared" si="2"/>
        <v>107</v>
      </c>
      <c r="D29" s="11" t="str">
        <f t="shared" si="3"/>
        <v>Division of Legislative Services</v>
      </c>
      <c r="E29" s="62" t="str">
        <f>IF(C29=100, "YES", IF(ISNA(VLOOKUP(F29, BudgetBillItems!$D$2:$D$488, 1, FALSE)), "NO", "YES"))</f>
        <v>YES</v>
      </c>
      <c r="F29" s="12">
        <v>863</v>
      </c>
      <c r="G29" s="11" t="str">
        <f t="shared" si="4"/>
        <v>Commission on Electric Utility Regulation</v>
      </c>
      <c r="H29" s="12">
        <f t="shared" si="5"/>
        <v>25000</v>
      </c>
      <c r="I29" s="65">
        <f>SUMIFS(PB_Charges_Calculation!$AA$5:$AA$188,PB_Charges_Calculation!$I$5:$I$188,PB_Charges_Summary!F29)</f>
        <v>1</v>
      </c>
      <c r="J29" s="65">
        <f>SUMIFS(PB_Charges_Calculation!$AC$5:$AC$188,PB_Charges_Calculation!$I$5:$I$188,PB_Charges_Summary!F29)</f>
        <v>0</v>
      </c>
      <c r="K29" s="65">
        <f t="shared" si="6"/>
        <v>1</v>
      </c>
    </row>
    <row r="30" spans="1:11" ht="30" x14ac:dyDescent="0.25">
      <c r="A30" s="11" t="str">
        <f t="shared" si="0"/>
        <v>Legislative</v>
      </c>
      <c r="B30" s="12">
        <f t="shared" si="1"/>
        <v>33000</v>
      </c>
      <c r="C30" s="12">
        <f t="shared" si="2"/>
        <v>107</v>
      </c>
      <c r="D30" s="11" t="str">
        <f t="shared" si="3"/>
        <v>Division of Legislative Services</v>
      </c>
      <c r="E30" s="62" t="str">
        <f>IF(C30=100, "YES", IF(ISNA(VLOOKUP(F30, BudgetBillItems!$D$2:$D$488, 1, FALSE)), "NO", "YES"))</f>
        <v>YES</v>
      </c>
      <c r="F30" s="12">
        <v>864</v>
      </c>
      <c r="G30" s="11" t="str">
        <f t="shared" si="4"/>
        <v>Manufacturing Development Commission</v>
      </c>
      <c r="H30" s="12">
        <f t="shared" si="5"/>
        <v>26000</v>
      </c>
      <c r="I30" s="65">
        <f>SUMIFS(PB_Charges_Calculation!$AA$5:$AA$188,PB_Charges_Calculation!$I$5:$I$188,PB_Charges_Summary!F30)</f>
        <v>1</v>
      </c>
      <c r="J30" s="65">
        <f>SUMIFS(PB_Charges_Calculation!$AC$5:$AC$188,PB_Charges_Calculation!$I$5:$I$188,PB_Charges_Summary!F30)</f>
        <v>0</v>
      </c>
      <c r="K30" s="65">
        <f t="shared" si="6"/>
        <v>1</v>
      </c>
    </row>
    <row r="31" spans="1:11" ht="30" x14ac:dyDescent="0.25">
      <c r="A31" s="11" t="str">
        <f t="shared" si="0"/>
        <v>Legislative</v>
      </c>
      <c r="B31" s="12">
        <f t="shared" si="1"/>
        <v>33000</v>
      </c>
      <c r="C31" s="12">
        <f t="shared" si="2"/>
        <v>107</v>
      </c>
      <c r="D31" s="11" t="str">
        <f t="shared" si="3"/>
        <v>Division of Legislative Services</v>
      </c>
      <c r="E31" s="62" t="str">
        <f>IF(C31=100, "YES", IF(ISNA(VLOOKUP(F31, BudgetBillItems!$D$2:$D$488, 1, FALSE)), "NO", "YES"))</f>
        <v>YES</v>
      </c>
      <c r="F31" s="12">
        <v>865</v>
      </c>
      <c r="G31" s="11" t="str">
        <f t="shared" si="4"/>
        <v>Joint Commission on Administrative Rules</v>
      </c>
      <c r="H31" s="12">
        <f t="shared" si="5"/>
        <v>27000</v>
      </c>
      <c r="I31" s="65">
        <f>SUMIFS(PB_Charges_Calculation!$AA$5:$AA$188,PB_Charges_Calculation!$I$5:$I$188,PB_Charges_Summary!F31)</f>
        <v>1</v>
      </c>
      <c r="J31" s="65">
        <f>SUMIFS(PB_Charges_Calculation!$AC$5:$AC$188,PB_Charges_Calculation!$I$5:$I$188,PB_Charges_Summary!F31)</f>
        <v>0</v>
      </c>
      <c r="K31" s="65">
        <f t="shared" si="6"/>
        <v>1</v>
      </c>
    </row>
    <row r="32" spans="1:11" ht="30" x14ac:dyDescent="0.25">
      <c r="A32" s="11" t="str">
        <f t="shared" si="0"/>
        <v>Legislative</v>
      </c>
      <c r="B32" s="12">
        <f t="shared" si="1"/>
        <v>33000</v>
      </c>
      <c r="C32" s="12">
        <f t="shared" si="2"/>
        <v>107</v>
      </c>
      <c r="D32" s="11" t="str">
        <f t="shared" si="3"/>
        <v>Division of Legislative Services</v>
      </c>
      <c r="E32" s="62" t="str">
        <f>IF(C32=100, "YES", IF(ISNA(VLOOKUP(F32, BudgetBillItems!$D$2:$D$488, 1, FALSE)), "NO", "YES"))</f>
        <v>YES</v>
      </c>
      <c r="F32" s="12">
        <v>867</v>
      </c>
      <c r="G32" s="11" t="str">
        <f t="shared" si="4"/>
        <v>Virginia Bicentennial of the American War of 1812 Commission</v>
      </c>
      <c r="H32" s="12">
        <f t="shared" si="5"/>
        <v>29000</v>
      </c>
      <c r="I32" s="65">
        <f>SUMIFS(PB_Charges_Calculation!$AA$5:$AA$188,PB_Charges_Calculation!$I$5:$I$188,PB_Charges_Summary!F32)</f>
        <v>2</v>
      </c>
      <c r="J32" s="65">
        <f>SUMIFS(PB_Charges_Calculation!$AC$5:$AC$188,PB_Charges_Calculation!$I$5:$I$188,PB_Charges_Summary!F32)</f>
        <v>0</v>
      </c>
      <c r="K32" s="65">
        <f t="shared" si="6"/>
        <v>2</v>
      </c>
    </row>
    <row r="33" spans="1:11" x14ac:dyDescent="0.25">
      <c r="A33" s="11" t="str">
        <f t="shared" si="0"/>
        <v>Legislative</v>
      </c>
      <c r="B33" s="12">
        <f t="shared" si="1"/>
        <v>33000</v>
      </c>
      <c r="C33" s="12">
        <f t="shared" si="2"/>
        <v>107</v>
      </c>
      <c r="D33" s="11" t="str">
        <f t="shared" si="3"/>
        <v>Division of Legislative Services</v>
      </c>
      <c r="E33" s="62" t="str">
        <f>IF(C33=100, "YES", IF(ISNA(VLOOKUP(F33, BudgetBillItems!$D$2:$D$488, 1, FALSE)), "NO", "YES"))</f>
        <v>YES</v>
      </c>
      <c r="F33" s="12">
        <v>871</v>
      </c>
      <c r="G33" s="11" t="str">
        <f t="shared" si="4"/>
        <v>Autism Advisory Council</v>
      </c>
      <c r="H33" s="12">
        <f t="shared" si="5"/>
        <v>30500</v>
      </c>
      <c r="I33" s="65">
        <f>SUMIFS(PB_Charges_Calculation!$AA$5:$AA$188,PB_Charges_Calculation!$I$5:$I$188,PB_Charges_Summary!F33)</f>
        <v>1</v>
      </c>
      <c r="J33" s="65">
        <f>SUMIFS(PB_Charges_Calculation!$AC$5:$AC$188,PB_Charges_Calculation!$I$5:$I$188,PB_Charges_Summary!F33)</f>
        <v>0</v>
      </c>
      <c r="K33" s="65">
        <f t="shared" si="6"/>
        <v>1</v>
      </c>
    </row>
    <row r="34" spans="1:11" ht="30" x14ac:dyDescent="0.25">
      <c r="A34" s="11" t="str">
        <f t="shared" si="0"/>
        <v>Legislative</v>
      </c>
      <c r="B34" s="12">
        <f t="shared" si="1"/>
        <v>33000</v>
      </c>
      <c r="C34" s="12">
        <f t="shared" si="2"/>
        <v>110</v>
      </c>
      <c r="D34" s="11" t="str">
        <f t="shared" si="3"/>
        <v>Joint Legislative Audit and Review Commission</v>
      </c>
      <c r="E34" s="62" t="str">
        <f>IF(C34=100, "YES", IF(ISNA(VLOOKUP(F34, BudgetBillItems!$D$2:$D$488, 1, FALSE)), "NO", "YES"))</f>
        <v>YES</v>
      </c>
      <c r="F34" s="12">
        <v>110</v>
      </c>
      <c r="G34" s="11" t="str">
        <f t="shared" si="4"/>
        <v>Joint Legislative Audit and Review Commission</v>
      </c>
      <c r="H34" s="12">
        <f t="shared" si="5"/>
        <v>31000</v>
      </c>
      <c r="I34" s="65">
        <f>SUMIFS(PB_Charges_Calculation!$AA$5:$AA$188,PB_Charges_Calculation!$I$5:$I$188,PB_Charges_Summary!F34)</f>
        <v>326</v>
      </c>
      <c r="J34" s="65">
        <f>SUMIFS(PB_Charges_Calculation!$AC$5:$AC$188,PB_Charges_Calculation!$I$5:$I$188,PB_Charges_Summary!F34)</f>
        <v>11</v>
      </c>
      <c r="K34" s="65">
        <f t="shared" si="6"/>
        <v>337</v>
      </c>
    </row>
    <row r="35" spans="1:11" ht="30" x14ac:dyDescent="0.25">
      <c r="A35" s="11" t="str">
        <f t="shared" si="0"/>
        <v>Legislative</v>
      </c>
      <c r="B35" s="12">
        <f t="shared" si="1"/>
        <v>33000</v>
      </c>
      <c r="C35" s="12">
        <f t="shared" si="2"/>
        <v>105</v>
      </c>
      <c r="D35" s="11" t="str">
        <f t="shared" si="3"/>
        <v>Virginia Commission on Intergovernmental Cooperation</v>
      </c>
      <c r="E35" s="62" t="str">
        <f>IF(C35=100, "YES", IF(ISNA(VLOOKUP(F35, BudgetBillItems!$D$2:$D$488, 1, FALSE)), "NO", "YES"))</f>
        <v>YES</v>
      </c>
      <c r="F35" s="12">
        <v>105</v>
      </c>
      <c r="G35" s="11" t="str">
        <f t="shared" si="4"/>
        <v>Virginia Commission on Intergovernmental Cooperation</v>
      </c>
      <c r="H35" s="12">
        <f t="shared" si="5"/>
        <v>32000</v>
      </c>
      <c r="I35" s="65">
        <f>SUMIFS(PB_Charges_Calculation!$AA$5:$AA$188,PB_Charges_Calculation!$I$5:$I$188,PB_Charges_Summary!F35)</f>
        <v>58</v>
      </c>
      <c r="J35" s="65">
        <f>SUMIFS(PB_Charges_Calculation!$AC$5:$AC$188,PB_Charges_Calculation!$I$5:$I$188,PB_Charges_Summary!F35)</f>
        <v>0</v>
      </c>
      <c r="K35" s="65">
        <f t="shared" si="6"/>
        <v>58</v>
      </c>
    </row>
    <row r="36" spans="1:11" ht="30" hidden="1" x14ac:dyDescent="0.25">
      <c r="A36" s="11" t="str">
        <f t="shared" si="0"/>
        <v>Legislative</v>
      </c>
      <c r="B36" s="12">
        <f t="shared" si="1"/>
        <v>33000</v>
      </c>
      <c r="C36" s="12">
        <f t="shared" si="2"/>
        <v>102</v>
      </c>
      <c r="D36" s="11" t="str">
        <f t="shared" si="3"/>
        <v>Legislative Department Reversion Clearing Account</v>
      </c>
      <c r="E36" s="62" t="str">
        <f>IF(C36=100, "YES", IF(ISNA(VLOOKUP(F36, BudgetBillItems!$D$2:$D$488, 1, FALSE)), "NO", "YES"))</f>
        <v>YES</v>
      </c>
      <c r="F36" s="12">
        <v>102</v>
      </c>
      <c r="G36" s="11" t="str">
        <f t="shared" si="4"/>
        <v>Legislative Department Reversion Clearing Account</v>
      </c>
      <c r="H36" s="12">
        <f t="shared" si="5"/>
        <v>33000</v>
      </c>
      <c r="I36" s="65">
        <f>SUMIFS(PB_Charges_Calculation!$AA$5:$AA$188,PB_Charges_Calculation!$I$5:$I$188,PB_Charges_Summary!F36)</f>
        <v>0</v>
      </c>
      <c r="J36" s="65">
        <f>SUMIFS(PB_Charges_Calculation!$AC$5:$AC$188,PB_Charges_Calculation!$I$5:$I$188,PB_Charges_Summary!F36)</f>
        <v>0</v>
      </c>
      <c r="K36" s="65">
        <f t="shared" si="6"/>
        <v>0</v>
      </c>
    </row>
    <row r="37" spans="1:11" x14ac:dyDescent="0.25">
      <c r="A37" s="11" t="str">
        <f t="shared" si="0"/>
        <v>Judicial</v>
      </c>
      <c r="B37" s="12">
        <f t="shared" si="1"/>
        <v>46000</v>
      </c>
      <c r="C37" s="12">
        <f t="shared" si="2"/>
        <v>111</v>
      </c>
      <c r="D37" s="11" t="str">
        <f t="shared" si="3"/>
        <v>Supreme Court</v>
      </c>
      <c r="E37" s="62" t="str">
        <f>IF(C37=100, "YES", IF(ISNA(VLOOKUP(F37, BudgetBillItems!$D$2:$D$488, 1, FALSE)), "NO", "YES"))</f>
        <v>YES</v>
      </c>
      <c r="F37" s="12">
        <v>111</v>
      </c>
      <c r="G37" s="11" t="str">
        <f t="shared" si="4"/>
        <v>Supreme Court</v>
      </c>
      <c r="H37" s="12">
        <f t="shared" si="5"/>
        <v>34000</v>
      </c>
      <c r="I37" s="65">
        <f>SUMIFS(PB_Charges_Calculation!$AA$5:$AA$188,PB_Charges_Calculation!$I$5:$I$188,PB_Charges_Summary!F37)</f>
        <v>3141</v>
      </c>
      <c r="J37" s="65">
        <f>SUMIFS(PB_Charges_Calculation!$AC$5:$AC$188,PB_Charges_Calculation!$I$5:$I$188,PB_Charges_Summary!F37)</f>
        <v>1061</v>
      </c>
      <c r="K37" s="65">
        <f t="shared" si="6"/>
        <v>4202</v>
      </c>
    </row>
    <row r="38" spans="1:11" x14ac:dyDescent="0.25">
      <c r="A38" s="11" t="str">
        <f t="shared" si="0"/>
        <v>Judicial</v>
      </c>
      <c r="B38" s="12">
        <f t="shared" si="1"/>
        <v>46000</v>
      </c>
      <c r="C38" s="12">
        <f t="shared" si="2"/>
        <v>111</v>
      </c>
      <c r="D38" s="11" t="str">
        <f t="shared" si="3"/>
        <v>Supreme Court</v>
      </c>
      <c r="E38" s="62" t="str">
        <f>IF(C38=100, "YES", IF(ISNA(VLOOKUP(F38, BudgetBillItems!$D$2:$D$488, 1, FALSE)), "NO", "YES"))</f>
        <v>YES</v>
      </c>
      <c r="F38" s="12">
        <v>125</v>
      </c>
      <c r="G38" s="11" t="str">
        <f t="shared" si="4"/>
        <v>Court of Appeals of Virginia</v>
      </c>
      <c r="H38" s="12">
        <f t="shared" si="5"/>
        <v>35000</v>
      </c>
      <c r="I38" s="65">
        <f>SUMIFS(PB_Charges_Calculation!$AA$5:$AA$188,PB_Charges_Calculation!$I$5:$I$188,PB_Charges_Summary!F38)</f>
        <v>835</v>
      </c>
      <c r="J38" s="65">
        <f>SUMIFS(PB_Charges_Calculation!$AC$5:$AC$188,PB_Charges_Calculation!$I$5:$I$188,PB_Charges_Summary!F38)</f>
        <v>0</v>
      </c>
      <c r="K38" s="65">
        <f t="shared" si="6"/>
        <v>835</v>
      </c>
    </row>
    <row r="39" spans="1:11" x14ac:dyDescent="0.25">
      <c r="A39" s="11" t="str">
        <f t="shared" si="0"/>
        <v>Judicial</v>
      </c>
      <c r="B39" s="12">
        <f t="shared" si="1"/>
        <v>46000</v>
      </c>
      <c r="C39" s="12">
        <f t="shared" si="2"/>
        <v>111</v>
      </c>
      <c r="D39" s="11" t="str">
        <f t="shared" si="3"/>
        <v>Supreme Court</v>
      </c>
      <c r="E39" s="62" t="str">
        <f>IF(C39=100, "YES", IF(ISNA(VLOOKUP(F39, BudgetBillItems!$D$2:$D$488, 1, FALSE)), "NO", "YES"))</f>
        <v>YES</v>
      </c>
      <c r="F39" s="12">
        <v>113</v>
      </c>
      <c r="G39" s="11" t="str">
        <f t="shared" si="4"/>
        <v>Circuit Courts</v>
      </c>
      <c r="H39" s="12">
        <f t="shared" si="5"/>
        <v>36000</v>
      </c>
      <c r="I39" s="65">
        <f>SUMIFS(PB_Charges_Calculation!$AA$5:$AA$188,PB_Charges_Calculation!$I$5:$I$188,PB_Charges_Summary!F39)</f>
        <v>10259</v>
      </c>
      <c r="J39" s="65">
        <f>SUMIFS(PB_Charges_Calculation!$AC$5:$AC$188,PB_Charges_Calculation!$I$5:$I$188,PB_Charges_Summary!F39)</f>
        <v>0</v>
      </c>
      <c r="K39" s="65">
        <f t="shared" si="6"/>
        <v>10259</v>
      </c>
    </row>
    <row r="40" spans="1:11" x14ac:dyDescent="0.25">
      <c r="A40" s="11" t="str">
        <f t="shared" si="0"/>
        <v>Judicial</v>
      </c>
      <c r="B40" s="12">
        <f t="shared" si="1"/>
        <v>46000</v>
      </c>
      <c r="C40" s="12">
        <f t="shared" si="2"/>
        <v>111</v>
      </c>
      <c r="D40" s="11" t="str">
        <f t="shared" si="3"/>
        <v>Supreme Court</v>
      </c>
      <c r="E40" s="62" t="str">
        <f>IF(C40=100, "YES", IF(ISNA(VLOOKUP(F40, BudgetBillItems!$D$2:$D$488, 1, FALSE)), "NO", "YES"))</f>
        <v>YES</v>
      </c>
      <c r="F40" s="12">
        <v>114</v>
      </c>
      <c r="G40" s="11" t="str">
        <f t="shared" si="4"/>
        <v>General District Courts</v>
      </c>
      <c r="H40" s="12">
        <f t="shared" si="5"/>
        <v>37000</v>
      </c>
      <c r="I40" s="65">
        <f>SUMIFS(PB_Charges_Calculation!$AA$5:$AA$188,PB_Charges_Calculation!$I$5:$I$188,PB_Charges_Summary!F40)</f>
        <v>9703</v>
      </c>
      <c r="J40" s="65">
        <f>SUMIFS(PB_Charges_Calculation!$AC$5:$AC$188,PB_Charges_Calculation!$I$5:$I$188,PB_Charges_Summary!F40)</f>
        <v>0</v>
      </c>
      <c r="K40" s="65">
        <f t="shared" si="6"/>
        <v>9703</v>
      </c>
    </row>
    <row r="41" spans="1:11" ht="30" x14ac:dyDescent="0.25">
      <c r="A41" s="11" t="str">
        <f t="shared" si="0"/>
        <v>Judicial</v>
      </c>
      <c r="B41" s="12">
        <f t="shared" si="1"/>
        <v>46000</v>
      </c>
      <c r="C41" s="12">
        <f t="shared" si="2"/>
        <v>111</v>
      </c>
      <c r="D41" s="11" t="str">
        <f t="shared" si="3"/>
        <v>Supreme Court</v>
      </c>
      <c r="E41" s="62" t="str">
        <f>IF(C41=100, "YES", IF(ISNA(VLOOKUP(F41, BudgetBillItems!$D$2:$D$488, 1, FALSE)), "NO", "YES"))</f>
        <v>YES</v>
      </c>
      <c r="F41" s="12">
        <v>115</v>
      </c>
      <c r="G41" s="11" t="str">
        <f t="shared" si="4"/>
        <v>Juvenile and Domestic Relations District Courts</v>
      </c>
      <c r="H41" s="12">
        <f t="shared" si="5"/>
        <v>38000</v>
      </c>
      <c r="I41" s="65">
        <f>SUMIFS(PB_Charges_Calculation!$AA$5:$AA$188,PB_Charges_Calculation!$I$5:$I$188,PB_Charges_Summary!F41)</f>
        <v>8171</v>
      </c>
      <c r="J41" s="65">
        <f>SUMIFS(PB_Charges_Calculation!$AC$5:$AC$188,PB_Charges_Calculation!$I$5:$I$188,PB_Charges_Summary!F41)</f>
        <v>0</v>
      </c>
      <c r="K41" s="65">
        <f t="shared" si="6"/>
        <v>8171</v>
      </c>
    </row>
    <row r="42" spans="1:11" x14ac:dyDescent="0.25">
      <c r="A42" s="11" t="str">
        <f t="shared" si="0"/>
        <v>Judicial</v>
      </c>
      <c r="B42" s="12">
        <f t="shared" si="1"/>
        <v>46000</v>
      </c>
      <c r="C42" s="12">
        <f t="shared" si="2"/>
        <v>111</v>
      </c>
      <c r="D42" s="11" t="str">
        <f t="shared" si="3"/>
        <v>Supreme Court</v>
      </c>
      <c r="E42" s="62" t="str">
        <f>IF(C42=100, "YES", IF(ISNA(VLOOKUP(F42, BudgetBillItems!$D$2:$D$488, 1, FALSE)), "NO", "YES"))</f>
        <v>YES</v>
      </c>
      <c r="F42" s="12">
        <v>116</v>
      </c>
      <c r="G42" s="11" t="str">
        <f t="shared" si="4"/>
        <v>Combined District Courts</v>
      </c>
      <c r="H42" s="12">
        <f t="shared" si="5"/>
        <v>39000</v>
      </c>
      <c r="I42" s="65">
        <f>SUMIFS(PB_Charges_Calculation!$AA$5:$AA$188,PB_Charges_Calculation!$I$5:$I$188,PB_Charges_Summary!F42)</f>
        <v>2243</v>
      </c>
      <c r="J42" s="65">
        <f>SUMIFS(PB_Charges_Calculation!$AC$5:$AC$188,PB_Charges_Calculation!$I$5:$I$188,PB_Charges_Summary!F42)</f>
        <v>0</v>
      </c>
      <c r="K42" s="65">
        <f t="shared" si="6"/>
        <v>2243</v>
      </c>
    </row>
    <row r="43" spans="1:11" x14ac:dyDescent="0.25">
      <c r="A43" s="11" t="str">
        <f t="shared" si="0"/>
        <v>Judicial</v>
      </c>
      <c r="B43" s="12">
        <f t="shared" si="1"/>
        <v>46000</v>
      </c>
      <c r="C43" s="12">
        <f t="shared" si="2"/>
        <v>111</v>
      </c>
      <c r="D43" s="11" t="str">
        <f t="shared" si="3"/>
        <v>Supreme Court</v>
      </c>
      <c r="E43" s="62" t="str">
        <f>IF(C43=100, "YES", IF(ISNA(VLOOKUP(F43, BudgetBillItems!$D$2:$D$488, 1, FALSE)), "NO", "YES"))</f>
        <v>YES</v>
      </c>
      <c r="F43" s="12">
        <v>103</v>
      </c>
      <c r="G43" s="11" t="str">
        <f t="shared" si="4"/>
        <v>Magistrate System</v>
      </c>
      <c r="H43" s="12">
        <f t="shared" si="5"/>
        <v>40000</v>
      </c>
      <c r="I43" s="65">
        <f>SUMIFS(PB_Charges_Calculation!$AA$5:$AA$188,PB_Charges_Calculation!$I$5:$I$188,PB_Charges_Summary!F43)</f>
        <v>2814</v>
      </c>
      <c r="J43" s="65">
        <f>SUMIFS(PB_Charges_Calculation!$AC$5:$AC$188,PB_Charges_Calculation!$I$5:$I$188,PB_Charges_Summary!F43)</f>
        <v>0</v>
      </c>
      <c r="K43" s="65">
        <f t="shared" si="6"/>
        <v>2814</v>
      </c>
    </row>
    <row r="44" spans="1:11" x14ac:dyDescent="0.25">
      <c r="A44" s="11" t="str">
        <f t="shared" si="0"/>
        <v>Judicial</v>
      </c>
      <c r="B44" s="12">
        <f t="shared" si="1"/>
        <v>46000</v>
      </c>
      <c r="C44" s="12">
        <f t="shared" si="2"/>
        <v>233</v>
      </c>
      <c r="D44" s="11" t="str">
        <f t="shared" si="3"/>
        <v>Board of Bar Examiners</v>
      </c>
      <c r="E44" s="62" t="str">
        <f>IF(C44=100, "YES", IF(ISNA(VLOOKUP(F44, BudgetBillItems!$D$2:$D$488, 1, FALSE)), "NO", "YES"))</f>
        <v>YES</v>
      </c>
      <c r="F44" s="12">
        <v>233</v>
      </c>
      <c r="G44" s="11" t="str">
        <f t="shared" si="4"/>
        <v>Board of Bar Examiners</v>
      </c>
      <c r="H44" s="12">
        <f t="shared" si="5"/>
        <v>41000</v>
      </c>
      <c r="I44" s="65">
        <f>SUMIFS(PB_Charges_Calculation!$AA$5:$AA$188,PB_Charges_Calculation!$I$5:$I$188,PB_Charges_Summary!F44)</f>
        <v>0</v>
      </c>
      <c r="J44" s="65">
        <f>SUMIFS(PB_Charges_Calculation!$AC$5:$AC$188,PB_Charges_Calculation!$I$5:$I$188,PB_Charges_Summary!F44)</f>
        <v>146</v>
      </c>
      <c r="K44" s="65">
        <f t="shared" si="6"/>
        <v>146</v>
      </c>
    </row>
    <row r="45" spans="1:11" ht="30" x14ac:dyDescent="0.25">
      <c r="A45" s="11" t="str">
        <f t="shared" si="0"/>
        <v>Judicial</v>
      </c>
      <c r="B45" s="12">
        <f t="shared" si="1"/>
        <v>46000</v>
      </c>
      <c r="C45" s="12">
        <f t="shared" si="2"/>
        <v>112</v>
      </c>
      <c r="D45" s="11" t="str">
        <f t="shared" si="3"/>
        <v>Judicial Inquiry and Review Commission</v>
      </c>
      <c r="E45" s="62" t="str">
        <f>IF(C45=100, "YES", IF(ISNA(VLOOKUP(F45, BudgetBillItems!$D$2:$D$488, 1, FALSE)), "NO", "YES"))</f>
        <v>YES</v>
      </c>
      <c r="F45" s="12">
        <v>112</v>
      </c>
      <c r="G45" s="11" t="str">
        <f t="shared" si="4"/>
        <v>Judicial Inquiry and Review Commission</v>
      </c>
      <c r="H45" s="12">
        <f t="shared" si="5"/>
        <v>42000</v>
      </c>
      <c r="I45" s="65">
        <f>SUMIFS(PB_Charges_Calculation!$AA$5:$AA$188,PB_Charges_Calculation!$I$5:$I$188,PB_Charges_Summary!F45)</f>
        <v>56</v>
      </c>
      <c r="J45" s="65">
        <f>SUMIFS(PB_Charges_Calculation!$AC$5:$AC$188,PB_Charges_Calculation!$I$5:$I$188,PB_Charges_Summary!F45)</f>
        <v>0</v>
      </c>
      <c r="K45" s="65">
        <f t="shared" si="6"/>
        <v>56</v>
      </c>
    </row>
    <row r="46" spans="1:11" x14ac:dyDescent="0.25">
      <c r="A46" s="11" t="str">
        <f t="shared" si="0"/>
        <v>Judicial</v>
      </c>
      <c r="B46" s="12">
        <f t="shared" si="1"/>
        <v>46000</v>
      </c>
      <c r="C46" s="12">
        <f t="shared" si="2"/>
        <v>848</v>
      </c>
      <c r="D46" s="11" t="str">
        <f t="shared" si="3"/>
        <v>Indigent Defense Commission</v>
      </c>
      <c r="E46" s="62" t="str">
        <f>IF(C46=100, "YES", IF(ISNA(VLOOKUP(F46, BudgetBillItems!$D$2:$D$488, 1, FALSE)), "NO", "YES"))</f>
        <v>YES</v>
      </c>
      <c r="F46" s="12">
        <v>848</v>
      </c>
      <c r="G46" s="11" t="str">
        <f t="shared" si="4"/>
        <v>Indigent Defense Commission</v>
      </c>
      <c r="H46" s="12">
        <f t="shared" si="5"/>
        <v>43000</v>
      </c>
      <c r="I46" s="65">
        <f>SUMIFS(PB_Charges_Calculation!$AA$5:$AA$188,PB_Charges_Calculation!$I$5:$I$188,PB_Charges_Summary!F46)</f>
        <v>4250</v>
      </c>
      <c r="J46" s="65">
        <f>SUMIFS(PB_Charges_Calculation!$AC$5:$AC$188,PB_Charges_Calculation!$I$5:$I$188,PB_Charges_Summary!F46)</f>
        <v>1</v>
      </c>
      <c r="K46" s="65">
        <f t="shared" si="6"/>
        <v>4251</v>
      </c>
    </row>
    <row r="47" spans="1:11" ht="30" x14ac:dyDescent="0.25">
      <c r="A47" s="11" t="str">
        <f t="shared" si="0"/>
        <v>Judicial</v>
      </c>
      <c r="B47" s="12">
        <f t="shared" si="1"/>
        <v>46000</v>
      </c>
      <c r="C47" s="12">
        <f t="shared" si="2"/>
        <v>160</v>
      </c>
      <c r="D47" s="11" t="str">
        <f t="shared" si="3"/>
        <v>Virginia Criminal Sentencing Commission</v>
      </c>
      <c r="E47" s="62" t="str">
        <f>IF(C47=100, "YES", IF(ISNA(VLOOKUP(F47, BudgetBillItems!$D$2:$D$488, 1, FALSE)), "NO", "YES"))</f>
        <v>YES</v>
      </c>
      <c r="F47" s="12">
        <v>160</v>
      </c>
      <c r="G47" s="11" t="str">
        <f t="shared" si="4"/>
        <v>Virginia Criminal Sentencing Commission</v>
      </c>
      <c r="H47" s="12">
        <f t="shared" si="5"/>
        <v>44000</v>
      </c>
      <c r="I47" s="65">
        <f>SUMIFS(PB_Charges_Calculation!$AA$5:$AA$188,PB_Charges_Calculation!$I$5:$I$188,PB_Charges_Summary!F47)</f>
        <v>97</v>
      </c>
      <c r="J47" s="65">
        <f>SUMIFS(PB_Charges_Calculation!$AC$5:$AC$188,PB_Charges_Calculation!$I$5:$I$188,PB_Charges_Summary!F47)</f>
        <v>7</v>
      </c>
      <c r="K47" s="65">
        <f t="shared" si="6"/>
        <v>104</v>
      </c>
    </row>
    <row r="48" spans="1:11" x14ac:dyDescent="0.25">
      <c r="A48" s="11" t="str">
        <f t="shared" si="0"/>
        <v>Judicial</v>
      </c>
      <c r="B48" s="12">
        <f t="shared" si="1"/>
        <v>46000</v>
      </c>
      <c r="C48" s="12">
        <f t="shared" si="2"/>
        <v>117</v>
      </c>
      <c r="D48" s="11" t="str">
        <f t="shared" si="3"/>
        <v>Virginia State Bar</v>
      </c>
      <c r="E48" s="62" t="str">
        <f>IF(C48=100, "YES", IF(ISNA(VLOOKUP(F48, BudgetBillItems!$D$2:$D$488, 1, FALSE)), "NO", "YES"))</f>
        <v>YES</v>
      </c>
      <c r="F48" s="12">
        <v>117</v>
      </c>
      <c r="G48" s="11" t="str">
        <f t="shared" si="4"/>
        <v>Virginia State Bar</v>
      </c>
      <c r="H48" s="12">
        <f t="shared" si="5"/>
        <v>45000</v>
      </c>
      <c r="I48" s="65">
        <f>SUMIFS(PB_Charges_Calculation!$AA$5:$AA$188,PB_Charges_Calculation!$I$5:$I$188,PB_Charges_Summary!F48)</f>
        <v>396</v>
      </c>
      <c r="J48" s="65">
        <f>SUMIFS(PB_Charges_Calculation!$AC$5:$AC$188,PB_Charges_Calculation!$I$5:$I$188,PB_Charges_Summary!F48)</f>
        <v>2039</v>
      </c>
      <c r="K48" s="65">
        <f t="shared" si="6"/>
        <v>2435</v>
      </c>
    </row>
    <row r="49" spans="1:11" x14ac:dyDescent="0.25">
      <c r="A49" s="11" t="str">
        <f t="shared" si="0"/>
        <v>Executive Offices</v>
      </c>
      <c r="B49" s="12">
        <f t="shared" si="1"/>
        <v>55000</v>
      </c>
      <c r="C49" s="12">
        <f t="shared" si="2"/>
        <v>121</v>
      </c>
      <c r="D49" s="11" t="str">
        <f t="shared" si="3"/>
        <v>Office of the Governor</v>
      </c>
      <c r="E49" s="62" t="str">
        <f>IF(C49=100, "YES", IF(ISNA(VLOOKUP(F49, BudgetBillItems!$D$2:$D$488, 1, FALSE)), "NO", "YES"))</f>
        <v>YES</v>
      </c>
      <c r="F49" s="12">
        <v>121</v>
      </c>
      <c r="G49" s="11" t="str">
        <f t="shared" si="4"/>
        <v>Office of the Governor</v>
      </c>
      <c r="H49" s="12">
        <f t="shared" si="5"/>
        <v>47000</v>
      </c>
      <c r="I49" s="65">
        <f>SUMIFS(PB_Charges_Calculation!$AA$5:$AA$188,PB_Charges_Calculation!$I$5:$I$188,PB_Charges_Summary!F49)</f>
        <v>433</v>
      </c>
      <c r="J49" s="65">
        <f>SUMIFS(PB_Charges_Calculation!$AC$5:$AC$188,PB_Charges_Calculation!$I$5:$I$188,PB_Charges_Summary!F49)</f>
        <v>14</v>
      </c>
      <c r="K49" s="65">
        <f t="shared" si="6"/>
        <v>447</v>
      </c>
    </row>
    <row r="50" spans="1:11" x14ac:dyDescent="0.25">
      <c r="A50" s="11" t="str">
        <f t="shared" si="0"/>
        <v>Executive Offices</v>
      </c>
      <c r="B50" s="12">
        <f t="shared" si="1"/>
        <v>55000</v>
      </c>
      <c r="C50" s="12">
        <f t="shared" si="2"/>
        <v>119</v>
      </c>
      <c r="D50" s="11" t="str">
        <f t="shared" si="3"/>
        <v>Lieutenant Governor</v>
      </c>
      <c r="E50" s="62" t="str">
        <f>IF(C50=100, "YES", IF(ISNA(VLOOKUP(F50, BudgetBillItems!$D$2:$D$488, 1, FALSE)), "NO", "YES"))</f>
        <v>YES</v>
      </c>
      <c r="F50" s="12">
        <v>119</v>
      </c>
      <c r="G50" s="11" t="str">
        <f t="shared" si="4"/>
        <v>Lieutenant Governor</v>
      </c>
      <c r="H50" s="12">
        <f t="shared" si="5"/>
        <v>48000</v>
      </c>
      <c r="I50" s="65">
        <f>SUMIFS(PB_Charges_Calculation!$AA$5:$AA$188,PB_Charges_Calculation!$I$5:$I$188,PB_Charges_Summary!F50)</f>
        <v>33</v>
      </c>
      <c r="J50" s="65">
        <f>SUMIFS(PB_Charges_Calculation!$AC$5:$AC$188,PB_Charges_Calculation!$I$5:$I$188,PB_Charges_Summary!F50)</f>
        <v>0</v>
      </c>
      <c r="K50" s="65">
        <f t="shared" si="6"/>
        <v>33</v>
      </c>
    </row>
    <row r="51" spans="1:11" ht="30" x14ac:dyDescent="0.25">
      <c r="A51" s="11" t="str">
        <f t="shared" si="0"/>
        <v>Executive Offices</v>
      </c>
      <c r="B51" s="12">
        <f t="shared" si="1"/>
        <v>55000</v>
      </c>
      <c r="C51" s="12">
        <f t="shared" si="2"/>
        <v>141</v>
      </c>
      <c r="D51" s="11" t="str">
        <f t="shared" si="3"/>
        <v>Attorney General and Department of Law</v>
      </c>
      <c r="E51" s="62" t="str">
        <f>IF(C51=100, "YES", IF(ISNA(VLOOKUP(F51, BudgetBillItems!$D$2:$D$488, 1, FALSE)), "NO", "YES"))</f>
        <v>YES</v>
      </c>
      <c r="F51" s="12">
        <v>141</v>
      </c>
      <c r="G51" s="11" t="str">
        <f t="shared" si="4"/>
        <v>Attorney General and Department of Law</v>
      </c>
      <c r="H51" s="12">
        <f t="shared" si="5"/>
        <v>49000</v>
      </c>
      <c r="I51" s="65">
        <f>SUMIFS(PB_Charges_Calculation!$AA$5:$AA$188,PB_Charges_Calculation!$I$5:$I$188,PB_Charges_Summary!F51)</f>
        <v>1991</v>
      </c>
      <c r="J51" s="65">
        <f>SUMIFS(PB_Charges_Calculation!$AC$5:$AC$188,PB_Charges_Calculation!$I$5:$I$188,PB_Charges_Summary!F51)</f>
        <v>2231</v>
      </c>
      <c r="K51" s="65">
        <f t="shared" si="6"/>
        <v>4222</v>
      </c>
    </row>
    <row r="52" spans="1:11" ht="30" x14ac:dyDescent="0.25">
      <c r="A52" s="11" t="str">
        <f t="shared" si="0"/>
        <v>Executive Offices</v>
      </c>
      <c r="B52" s="12">
        <f t="shared" si="1"/>
        <v>55000</v>
      </c>
      <c r="C52" s="12">
        <f t="shared" si="2"/>
        <v>141</v>
      </c>
      <c r="D52" s="11" t="str">
        <f t="shared" si="3"/>
        <v>Attorney General and Department of Law</v>
      </c>
      <c r="E52" s="62" t="str">
        <f>IF(C52=100, "YES", IF(ISNA(VLOOKUP(F52, BudgetBillItems!$D$2:$D$488, 1, FALSE)), "NO", "YES"))</f>
        <v>YES</v>
      </c>
      <c r="F52" s="12">
        <v>143</v>
      </c>
      <c r="G52" s="11" t="str">
        <f t="shared" si="4"/>
        <v>Division of Debt Collection</v>
      </c>
      <c r="H52" s="12">
        <f t="shared" si="5"/>
        <v>50000</v>
      </c>
      <c r="I52" s="65">
        <f>SUMIFS(PB_Charges_Calculation!$AA$5:$AA$188,PB_Charges_Calculation!$I$5:$I$188,PB_Charges_Summary!F52)</f>
        <v>0</v>
      </c>
      <c r="J52" s="65">
        <f>SUMIFS(PB_Charges_Calculation!$AC$5:$AC$188,PB_Charges_Calculation!$I$5:$I$188,PB_Charges_Summary!F52)</f>
        <v>190</v>
      </c>
      <c r="K52" s="65">
        <f t="shared" si="6"/>
        <v>190</v>
      </c>
    </row>
    <row r="53" spans="1:11" x14ac:dyDescent="0.25">
      <c r="A53" s="11" t="str">
        <f t="shared" si="0"/>
        <v>Executive Offices</v>
      </c>
      <c r="B53" s="12">
        <f t="shared" si="1"/>
        <v>55000</v>
      </c>
      <c r="C53" s="12">
        <f t="shared" si="2"/>
        <v>166</v>
      </c>
      <c r="D53" s="11" t="str">
        <f t="shared" si="3"/>
        <v>Secretary of the Commonwealth</v>
      </c>
      <c r="E53" s="62" t="str">
        <f>IF(C53=100, "YES", IF(ISNA(VLOOKUP(F53, BudgetBillItems!$D$2:$D$488, 1, FALSE)), "NO", "YES"))</f>
        <v>YES</v>
      </c>
      <c r="F53" s="12">
        <v>166</v>
      </c>
      <c r="G53" s="11" t="str">
        <f t="shared" si="4"/>
        <v>Secretary of the Commonwealth</v>
      </c>
      <c r="H53" s="12">
        <f t="shared" si="5"/>
        <v>51000</v>
      </c>
      <c r="I53" s="65">
        <f>SUMIFS(PB_Charges_Calculation!$AA$5:$AA$188,PB_Charges_Calculation!$I$5:$I$188,PB_Charges_Summary!F53)</f>
        <v>191</v>
      </c>
      <c r="J53" s="65">
        <f>SUMIFS(PB_Charges_Calculation!$AC$5:$AC$188,PB_Charges_Calculation!$I$5:$I$188,PB_Charges_Summary!F53)</f>
        <v>0</v>
      </c>
      <c r="K53" s="65">
        <f t="shared" si="6"/>
        <v>191</v>
      </c>
    </row>
    <row r="54" spans="1:11" x14ac:dyDescent="0.25">
      <c r="A54" s="11" t="str">
        <f t="shared" si="0"/>
        <v>Executive Offices</v>
      </c>
      <c r="B54" s="12">
        <f t="shared" si="1"/>
        <v>55000</v>
      </c>
      <c r="C54" s="12">
        <f t="shared" si="2"/>
        <v>147</v>
      </c>
      <c r="D54" s="11" t="str">
        <f t="shared" si="3"/>
        <v>Office of the State Inspector General</v>
      </c>
      <c r="E54" s="62" t="str">
        <f>IF(C54=100, "YES", IF(ISNA(VLOOKUP(F54, BudgetBillItems!$D$2:$D$488, 1, FALSE)), "NO", "YES"))</f>
        <v>YES</v>
      </c>
      <c r="F54" s="12">
        <v>147</v>
      </c>
      <c r="G54" s="11" t="str">
        <f t="shared" si="4"/>
        <v>Office of the State Inspector General</v>
      </c>
      <c r="H54" s="12">
        <f t="shared" si="5"/>
        <v>54500</v>
      </c>
      <c r="I54" s="65">
        <f>SUMIFS(PB_Charges_Calculation!$AA$5:$AA$188,PB_Charges_Calculation!$I$5:$I$188,PB_Charges_Summary!F54)</f>
        <v>411</v>
      </c>
      <c r="J54" s="65">
        <f>SUMIFS(PB_Charges_Calculation!$AC$5:$AC$188,PB_Charges_Calculation!$I$5:$I$188,PB_Charges_Summary!F54)</f>
        <v>200</v>
      </c>
      <c r="K54" s="65">
        <f t="shared" si="6"/>
        <v>611</v>
      </c>
    </row>
    <row r="55" spans="1:11" x14ac:dyDescent="0.25">
      <c r="A55" s="11" t="str">
        <f t="shared" si="0"/>
        <v>Executive Offices</v>
      </c>
      <c r="B55" s="12">
        <f t="shared" si="1"/>
        <v>55000</v>
      </c>
      <c r="C55" s="12">
        <f t="shared" si="2"/>
        <v>921</v>
      </c>
      <c r="D55" s="11" t="str">
        <f t="shared" si="3"/>
        <v>Interstate Organization Contributions</v>
      </c>
      <c r="E55" s="62" t="str">
        <f>IF(C55=100, "YES", IF(ISNA(VLOOKUP(F55, BudgetBillItems!$D$2:$D$488, 1, FALSE)), "NO", "YES"))</f>
        <v>YES</v>
      </c>
      <c r="F55" s="12">
        <v>921</v>
      </c>
      <c r="G55" s="11" t="str">
        <f t="shared" si="4"/>
        <v>Interstate Organization Contributions</v>
      </c>
      <c r="H55" s="12">
        <f t="shared" si="5"/>
        <v>55000</v>
      </c>
      <c r="I55" s="65">
        <f>SUMIFS(PB_Charges_Calculation!$AA$5:$AA$188,PB_Charges_Calculation!$I$5:$I$188,PB_Charges_Summary!F55)</f>
        <v>19</v>
      </c>
      <c r="J55" s="65">
        <f>SUMIFS(PB_Charges_Calculation!$AC$5:$AC$188,PB_Charges_Calculation!$I$5:$I$188,PB_Charges_Summary!F55)</f>
        <v>0</v>
      </c>
      <c r="K55" s="65">
        <f t="shared" si="6"/>
        <v>19</v>
      </c>
    </row>
    <row r="56" spans="1:11" x14ac:dyDescent="0.25">
      <c r="A56" s="11" t="str">
        <f t="shared" si="0"/>
        <v>Administration</v>
      </c>
      <c r="B56" s="12">
        <f t="shared" si="1"/>
        <v>64000</v>
      </c>
      <c r="C56" s="12">
        <f t="shared" si="2"/>
        <v>180</v>
      </c>
      <c r="D56" s="11" t="str">
        <f t="shared" si="3"/>
        <v>Secretary of Administration</v>
      </c>
      <c r="E56" s="62" t="str">
        <f>IF(C56=100, "YES", IF(ISNA(VLOOKUP(F56, BudgetBillItems!$D$2:$D$488, 1, FALSE)), "NO", "YES"))</f>
        <v>YES</v>
      </c>
      <c r="F56" s="12">
        <v>180</v>
      </c>
      <c r="G56" s="11" t="str">
        <f t="shared" si="4"/>
        <v>Secretary of Administration</v>
      </c>
      <c r="H56" s="12">
        <f t="shared" si="5"/>
        <v>56000</v>
      </c>
      <c r="I56" s="65">
        <f>SUMIFS(PB_Charges_Calculation!$AA$5:$AA$188,PB_Charges_Calculation!$I$5:$I$188,PB_Charges_Summary!F56)</f>
        <v>105</v>
      </c>
      <c r="J56" s="65">
        <f>SUMIFS(PB_Charges_Calculation!$AC$5:$AC$188,PB_Charges_Calculation!$I$5:$I$188,PB_Charges_Summary!F56)</f>
        <v>0</v>
      </c>
      <c r="K56" s="65">
        <f t="shared" si="6"/>
        <v>105</v>
      </c>
    </row>
    <row r="57" spans="1:11" x14ac:dyDescent="0.25">
      <c r="A57" s="11" t="str">
        <f t="shared" si="0"/>
        <v>Administration</v>
      </c>
      <c r="B57" s="12">
        <f t="shared" si="1"/>
        <v>64000</v>
      </c>
      <c r="C57" s="12">
        <f t="shared" si="2"/>
        <v>157</v>
      </c>
      <c r="D57" s="11" t="str">
        <f t="shared" si="3"/>
        <v>Compensation Board</v>
      </c>
      <c r="E57" s="62" t="str">
        <f>IF(C57=100, "YES", IF(ISNA(VLOOKUP(F57, BudgetBillItems!$D$2:$D$488, 1, FALSE)), "NO", "YES"))</f>
        <v>YES</v>
      </c>
      <c r="F57" s="12">
        <v>157</v>
      </c>
      <c r="G57" s="11" t="str">
        <f t="shared" si="4"/>
        <v>Compensation Board</v>
      </c>
      <c r="H57" s="12">
        <f t="shared" si="5"/>
        <v>58000</v>
      </c>
      <c r="I57" s="65">
        <f>SUMIFS(PB_Charges_Calculation!$AA$5:$AA$188,PB_Charges_Calculation!$I$5:$I$188,PB_Charges_Summary!F57)</f>
        <v>60395</v>
      </c>
      <c r="J57" s="65">
        <f>SUMIFS(PB_Charges_Calculation!$AC$5:$AC$188,PB_Charges_Calculation!$I$5:$I$188,PB_Charges_Summary!F57)</f>
        <v>1583</v>
      </c>
      <c r="K57" s="65">
        <f t="shared" si="6"/>
        <v>61978</v>
      </c>
    </row>
    <row r="58" spans="1:11" x14ac:dyDescent="0.25">
      <c r="A58" s="11" t="str">
        <f t="shared" si="0"/>
        <v>Administration</v>
      </c>
      <c r="B58" s="12">
        <f t="shared" si="1"/>
        <v>64000</v>
      </c>
      <c r="C58" s="12">
        <f t="shared" si="2"/>
        <v>194</v>
      </c>
      <c r="D58" s="11" t="str">
        <f t="shared" si="3"/>
        <v>Department of General Services</v>
      </c>
      <c r="E58" s="62" t="str">
        <f>IF(C58=100, "YES", IF(ISNA(VLOOKUP(F58, BudgetBillItems!$D$2:$D$488, 1, FALSE)), "NO", "YES"))</f>
        <v>YES</v>
      </c>
      <c r="F58" s="12">
        <v>194</v>
      </c>
      <c r="G58" s="11" t="str">
        <f t="shared" si="4"/>
        <v>Department of General Services</v>
      </c>
      <c r="H58" s="12">
        <f t="shared" si="5"/>
        <v>59000</v>
      </c>
      <c r="I58" s="65">
        <f>SUMIFS(PB_Charges_Calculation!$AA$5:$AA$188,PB_Charges_Calculation!$I$5:$I$188,PB_Charges_Summary!F58)</f>
        <v>1956</v>
      </c>
      <c r="J58" s="65">
        <f>SUMIFS(PB_Charges_Calculation!$AC$5:$AC$188,PB_Charges_Calculation!$I$5:$I$188,PB_Charges_Summary!F58)</f>
        <v>3994</v>
      </c>
      <c r="K58" s="65">
        <f t="shared" si="6"/>
        <v>5950</v>
      </c>
    </row>
    <row r="59" spans="1:11" ht="30" x14ac:dyDescent="0.25">
      <c r="A59" s="11" t="str">
        <f t="shared" si="0"/>
        <v>Administration</v>
      </c>
      <c r="B59" s="12">
        <f t="shared" si="1"/>
        <v>64000</v>
      </c>
      <c r="C59" s="12">
        <f t="shared" si="2"/>
        <v>129</v>
      </c>
      <c r="D59" s="11" t="str">
        <f t="shared" si="3"/>
        <v>Department of Human Resource Management</v>
      </c>
      <c r="E59" s="62" t="str">
        <f>IF(C59=100, "YES", IF(ISNA(VLOOKUP(F59, BudgetBillItems!$D$2:$D$488, 1, FALSE)), "NO", "YES"))</f>
        <v>YES</v>
      </c>
      <c r="F59" s="12">
        <v>129</v>
      </c>
      <c r="G59" s="11" t="str">
        <f t="shared" si="4"/>
        <v>Department of Human Resource Management</v>
      </c>
      <c r="H59" s="12">
        <f t="shared" si="5"/>
        <v>60000</v>
      </c>
      <c r="I59" s="65">
        <f>SUMIFS(PB_Charges_Calculation!$AA$5:$AA$188,PB_Charges_Calculation!$I$5:$I$188,PB_Charges_Summary!F59)</f>
        <v>463</v>
      </c>
      <c r="J59" s="65">
        <f>SUMIFS(PB_Charges_Calculation!$AC$5:$AC$188,PB_Charges_Calculation!$I$5:$I$188,PB_Charges_Summary!F59)</f>
        <v>765</v>
      </c>
      <c r="K59" s="65">
        <f t="shared" si="6"/>
        <v>1228</v>
      </c>
    </row>
    <row r="60" spans="1:11" ht="30" hidden="1" x14ac:dyDescent="0.25">
      <c r="A60" s="11" t="str">
        <f t="shared" si="0"/>
        <v>Administration</v>
      </c>
      <c r="B60" s="12">
        <f t="shared" si="1"/>
        <v>64000</v>
      </c>
      <c r="C60" s="12">
        <f t="shared" si="2"/>
        <v>129</v>
      </c>
      <c r="D60" s="11" t="str">
        <f t="shared" si="3"/>
        <v>Department of Human Resource Management</v>
      </c>
      <c r="E60" s="62" t="str">
        <f>IF(C60=100, "YES", IF(ISNA(VLOOKUP(F60, BudgetBillItems!$D$2:$D$488, 1, FALSE)), "NO", "YES"))</f>
        <v>YES</v>
      </c>
      <c r="F60" s="12">
        <v>149</v>
      </c>
      <c r="G60" s="11" t="str">
        <f t="shared" si="4"/>
        <v>Administration of Health Insurance</v>
      </c>
      <c r="H60" s="12">
        <f t="shared" si="5"/>
        <v>61000</v>
      </c>
      <c r="I60" s="65">
        <f>SUMIFS(PB_Charges_Calculation!$AA$5:$AA$188,PB_Charges_Calculation!$I$5:$I$188,PB_Charges_Summary!F60)</f>
        <v>0</v>
      </c>
      <c r="J60" s="65">
        <f>SUMIFS(PB_Charges_Calculation!$AC$5:$AC$188,PB_Charges_Calculation!$I$5:$I$188,PB_Charges_Summary!F60)</f>
        <v>0</v>
      </c>
      <c r="K60" s="65">
        <f t="shared" si="6"/>
        <v>0</v>
      </c>
    </row>
    <row r="61" spans="1:11" ht="30" hidden="1" x14ac:dyDescent="0.25">
      <c r="A61" s="11" t="str">
        <f t="shared" si="0"/>
        <v>Administration</v>
      </c>
      <c r="B61" s="12">
        <f t="shared" si="1"/>
        <v>64000</v>
      </c>
      <c r="C61" s="12">
        <f t="shared" si="2"/>
        <v>232</v>
      </c>
      <c r="D61" s="11" t="str">
        <f t="shared" si="3"/>
        <v>Department of Minority Business Enterprise</v>
      </c>
      <c r="E61" s="62" t="str">
        <f>IF(C61=100, "YES", IF(ISNA(VLOOKUP(F61, BudgetBillItems!$D$2:$D$488, 1, FALSE)), "NO", "YES"))</f>
        <v>NO</v>
      </c>
      <c r="F61" s="12">
        <v>232</v>
      </c>
      <c r="G61" s="11" t="str">
        <f t="shared" si="4"/>
        <v>Department of Minority Business Enterprise</v>
      </c>
      <c r="H61" s="12">
        <f t="shared" si="5"/>
        <v>63000</v>
      </c>
      <c r="I61" s="65">
        <f>SUMIFS(PB_Charges_Calculation!$AA$5:$AA$188,PB_Charges_Calculation!$I$5:$I$188,PB_Charges_Summary!F61)</f>
        <v>0</v>
      </c>
      <c r="J61" s="65">
        <f>SUMIFS(PB_Charges_Calculation!$AC$5:$AC$188,PB_Charges_Calculation!$I$5:$I$188,PB_Charges_Summary!F61)</f>
        <v>0</v>
      </c>
      <c r="K61" s="65">
        <f t="shared" si="6"/>
        <v>0</v>
      </c>
    </row>
    <row r="62" spans="1:11" x14ac:dyDescent="0.25">
      <c r="A62" s="11" t="str">
        <f t="shared" si="0"/>
        <v>Administration</v>
      </c>
      <c r="B62" s="12">
        <f t="shared" si="1"/>
        <v>64000</v>
      </c>
      <c r="C62" s="12">
        <f t="shared" si="2"/>
        <v>132</v>
      </c>
      <c r="D62" s="11" t="str">
        <f t="shared" si="3"/>
        <v>State Board of Elections</v>
      </c>
      <c r="E62" s="62" t="str">
        <f>IF(C62=100, "YES", IF(ISNA(VLOOKUP(F62, BudgetBillItems!$D$2:$D$488, 1, FALSE)), "NO", "YES"))</f>
        <v>YES</v>
      </c>
      <c r="F62" s="12">
        <v>132</v>
      </c>
      <c r="G62" s="11" t="str">
        <f t="shared" si="4"/>
        <v>State Board of Elections</v>
      </c>
      <c r="H62" s="12">
        <f t="shared" si="5"/>
        <v>64000</v>
      </c>
      <c r="I62" s="65">
        <f>SUMIFS(PB_Charges_Calculation!$AA$5:$AA$188,PB_Charges_Calculation!$I$5:$I$188,PB_Charges_Summary!F62)</f>
        <v>809</v>
      </c>
      <c r="J62" s="65">
        <f>SUMIFS(PB_Charges_Calculation!$AC$5:$AC$188,PB_Charges_Calculation!$I$5:$I$188,PB_Charges_Summary!F62)</f>
        <v>430</v>
      </c>
      <c r="K62" s="65">
        <f t="shared" si="6"/>
        <v>1239</v>
      </c>
    </row>
    <row r="63" spans="1:11" ht="30" x14ac:dyDescent="0.25">
      <c r="A63" s="11" t="str">
        <f t="shared" si="0"/>
        <v>Agriculture and Forestry</v>
      </c>
      <c r="B63" s="12">
        <f t="shared" si="1"/>
        <v>68000</v>
      </c>
      <c r="C63" s="12">
        <f t="shared" si="2"/>
        <v>193</v>
      </c>
      <c r="D63" s="11" t="str">
        <f t="shared" si="3"/>
        <v>Secretary of Agriculture and Forestry</v>
      </c>
      <c r="E63" s="62" t="str">
        <f>IF(C63=100, "YES", IF(ISNA(VLOOKUP(F63, BudgetBillItems!$D$2:$D$488, 1, FALSE)), "NO", "YES"))</f>
        <v>YES</v>
      </c>
      <c r="F63" s="12">
        <v>193</v>
      </c>
      <c r="G63" s="11" t="str">
        <f t="shared" si="4"/>
        <v>Secretary of Agriculture and Forestry</v>
      </c>
      <c r="H63" s="12">
        <f t="shared" si="5"/>
        <v>65000</v>
      </c>
      <c r="I63" s="65">
        <f>SUMIFS(PB_Charges_Calculation!$AA$5:$AA$188,PB_Charges_Calculation!$I$5:$I$188,PB_Charges_Summary!F63)</f>
        <v>34</v>
      </c>
      <c r="J63" s="65">
        <f>SUMIFS(PB_Charges_Calculation!$AC$5:$AC$188,PB_Charges_Calculation!$I$5:$I$188,PB_Charges_Summary!F63)</f>
        <v>0</v>
      </c>
      <c r="K63" s="65">
        <f t="shared" si="6"/>
        <v>34</v>
      </c>
    </row>
    <row r="64" spans="1:11" ht="30" x14ac:dyDescent="0.25">
      <c r="A64" s="11" t="str">
        <f t="shared" si="0"/>
        <v>Agriculture and Forestry</v>
      </c>
      <c r="B64" s="12">
        <f t="shared" si="1"/>
        <v>68000</v>
      </c>
      <c r="C64" s="12">
        <f t="shared" si="2"/>
        <v>301</v>
      </c>
      <c r="D64" s="11" t="str">
        <f t="shared" si="3"/>
        <v>Department of Agriculture and Consumer Services</v>
      </c>
      <c r="E64" s="62" t="str">
        <f>IF(C64=100, "YES", IF(ISNA(VLOOKUP(F64, BudgetBillItems!$D$2:$D$488, 1, FALSE)), "NO", "YES"))</f>
        <v>YES</v>
      </c>
      <c r="F64" s="12">
        <v>301</v>
      </c>
      <c r="G64" s="11" t="str">
        <f t="shared" si="4"/>
        <v>Department of Agriculture and Consumer Services</v>
      </c>
      <c r="H64" s="12">
        <f t="shared" si="5"/>
        <v>66000</v>
      </c>
      <c r="I64" s="65">
        <f>SUMIFS(PB_Charges_Calculation!$AA$5:$AA$188,PB_Charges_Calculation!$I$5:$I$188,PB_Charges_Summary!F64)</f>
        <v>3078</v>
      </c>
      <c r="J64" s="65">
        <f>SUMIFS(PB_Charges_Calculation!$AC$5:$AC$188,PB_Charges_Calculation!$I$5:$I$188,PB_Charges_Summary!F64)</f>
        <v>2759</v>
      </c>
      <c r="K64" s="65">
        <f t="shared" si="6"/>
        <v>5837</v>
      </c>
    </row>
    <row r="65" spans="1:11" ht="30" x14ac:dyDescent="0.25">
      <c r="A65" s="11" t="str">
        <f t="shared" si="0"/>
        <v>Agriculture and Forestry</v>
      </c>
      <c r="B65" s="12">
        <f t="shared" si="1"/>
        <v>68000</v>
      </c>
      <c r="C65" s="12">
        <f t="shared" si="2"/>
        <v>411</v>
      </c>
      <c r="D65" s="11" t="str">
        <f t="shared" si="3"/>
        <v>Department of Forestry</v>
      </c>
      <c r="E65" s="62" t="str">
        <f>IF(C65=100, "YES", IF(ISNA(VLOOKUP(F65, BudgetBillItems!$D$2:$D$488, 1, FALSE)), "NO", "YES"))</f>
        <v>YES</v>
      </c>
      <c r="F65" s="12">
        <v>411</v>
      </c>
      <c r="G65" s="11" t="str">
        <f t="shared" si="4"/>
        <v>Department of Forestry</v>
      </c>
      <c r="H65" s="12">
        <f t="shared" si="5"/>
        <v>67000</v>
      </c>
      <c r="I65" s="65">
        <f>SUMIFS(PB_Charges_Calculation!$AA$5:$AA$188,PB_Charges_Calculation!$I$5:$I$188,PB_Charges_Summary!F65)</f>
        <v>1487</v>
      </c>
      <c r="J65" s="65">
        <f>SUMIFS(PB_Charges_Calculation!$AC$5:$AC$188,PB_Charges_Calculation!$I$5:$I$188,PB_Charges_Summary!F65)</f>
        <v>1250</v>
      </c>
      <c r="K65" s="65">
        <f t="shared" si="6"/>
        <v>2737</v>
      </c>
    </row>
    <row r="66" spans="1:11" ht="30" x14ac:dyDescent="0.25">
      <c r="A66" s="11" t="str">
        <f t="shared" si="0"/>
        <v>Agriculture and Forestry</v>
      </c>
      <c r="B66" s="12">
        <f t="shared" si="1"/>
        <v>68000</v>
      </c>
      <c r="C66" s="12">
        <f t="shared" si="2"/>
        <v>307</v>
      </c>
      <c r="D66" s="11" t="str">
        <f t="shared" si="3"/>
        <v>Agricultural Council</v>
      </c>
      <c r="E66" s="62" t="str">
        <f>IF(C66=100, "YES", IF(ISNA(VLOOKUP(F66, BudgetBillItems!$D$2:$D$488, 1, FALSE)), "NO", "YES"))</f>
        <v>YES</v>
      </c>
      <c r="F66" s="12">
        <v>307</v>
      </c>
      <c r="G66" s="11" t="str">
        <f t="shared" si="4"/>
        <v>Agricultural Council</v>
      </c>
      <c r="H66" s="12">
        <f t="shared" si="5"/>
        <v>68000</v>
      </c>
      <c r="I66" s="65">
        <f>SUMIFS(PB_Charges_Calculation!$AA$5:$AA$188,PB_Charges_Calculation!$I$5:$I$188,PB_Charges_Summary!F66)</f>
        <v>0</v>
      </c>
      <c r="J66" s="65">
        <f>SUMIFS(PB_Charges_Calculation!$AC$5:$AC$188,PB_Charges_Calculation!$I$5:$I$188,PB_Charges_Summary!F66)</f>
        <v>49</v>
      </c>
      <c r="K66" s="65">
        <f t="shared" si="6"/>
        <v>49</v>
      </c>
    </row>
    <row r="67" spans="1:11" ht="30" x14ac:dyDescent="0.25">
      <c r="A67" s="11" t="str">
        <f t="shared" si="0"/>
        <v>Commerce and Trade</v>
      </c>
      <c r="B67" s="12">
        <f t="shared" si="1"/>
        <v>80050</v>
      </c>
      <c r="C67" s="12">
        <f t="shared" si="2"/>
        <v>192</v>
      </c>
      <c r="D67" s="11" t="str">
        <f t="shared" si="3"/>
        <v>Secretary of Commerce and Trade</v>
      </c>
      <c r="E67" s="62" t="str">
        <f>IF(C67=100, "YES", IF(ISNA(VLOOKUP(F67, BudgetBillItems!$D$2:$D$488, 1, FALSE)), "NO", "YES"))</f>
        <v>YES</v>
      </c>
      <c r="F67" s="12">
        <v>192</v>
      </c>
      <c r="G67" s="11" t="str">
        <f t="shared" si="4"/>
        <v>Secretary of Commerce and Trade</v>
      </c>
      <c r="H67" s="12">
        <f t="shared" si="5"/>
        <v>69000</v>
      </c>
      <c r="I67" s="65">
        <f>SUMIFS(PB_Charges_Calculation!$AA$5:$AA$188,PB_Charges_Calculation!$I$5:$I$188,PB_Charges_Summary!F67)</f>
        <v>63</v>
      </c>
      <c r="J67" s="65">
        <f>SUMIFS(PB_Charges_Calculation!$AC$5:$AC$188,PB_Charges_Calculation!$I$5:$I$188,PB_Charges_Summary!F67)</f>
        <v>0</v>
      </c>
      <c r="K67" s="65">
        <f t="shared" si="6"/>
        <v>63</v>
      </c>
    </row>
    <row r="68" spans="1:11" ht="30" x14ac:dyDescent="0.25">
      <c r="A68" s="11" t="str">
        <f t="shared" ref="A68:A131" si="7">VLOOKUP(F68,List_Agencies,7,FALSE)</f>
        <v>Commerce and Trade</v>
      </c>
      <c r="B68" s="12">
        <f t="shared" ref="B68:B131" si="8">VLOOKUP(F68,List_Agencies,8,FALSE)</f>
        <v>80050</v>
      </c>
      <c r="C68" s="12">
        <f t="shared" ref="C68:C131" si="9">VLOOKUP(F68,List_Agencies,3,FALSE)</f>
        <v>192</v>
      </c>
      <c r="D68" s="11" t="str">
        <f t="shared" ref="D68:D131" si="10">VLOOKUP(F68,List_Agencies,4,FALSE)</f>
        <v>Secretary of Commerce and Trade</v>
      </c>
      <c r="E68" s="62" t="str">
        <f>IF(C68=100, "YES", IF(ISNA(VLOOKUP(F68, BudgetBillItems!$D$2:$D$488, 1, FALSE)), "NO", "YES"))</f>
        <v>YES</v>
      </c>
      <c r="F68" s="12">
        <v>312</v>
      </c>
      <c r="G68" s="11" t="str">
        <f t="shared" ref="G68:G131" si="11">VLOOKUP(F68,List_Agencies,2,FALSE)</f>
        <v>Economic Development Incentive Payments</v>
      </c>
      <c r="H68" s="12">
        <f t="shared" ref="H68:H131" si="12">VLOOKUP(F68,List_Agencies,5,FALSE)</f>
        <v>70000</v>
      </c>
      <c r="I68" s="65">
        <f>SUMIFS(PB_Charges_Calculation!$AA$5:$AA$188,PB_Charges_Calculation!$I$5:$I$188,PB_Charges_Summary!F68)</f>
        <v>5586</v>
      </c>
      <c r="J68" s="65">
        <f>SUMIFS(PB_Charges_Calculation!$AC$5:$AC$188,PB_Charges_Calculation!$I$5:$I$188,PB_Charges_Summary!F68)</f>
        <v>37</v>
      </c>
      <c r="K68" s="65">
        <f t="shared" si="6"/>
        <v>5623</v>
      </c>
    </row>
    <row r="69" spans="1:11" ht="30" x14ac:dyDescent="0.25">
      <c r="A69" s="11" t="str">
        <f t="shared" si="7"/>
        <v>Commerce and Trade</v>
      </c>
      <c r="B69" s="12">
        <f t="shared" si="8"/>
        <v>80050</v>
      </c>
      <c r="C69" s="12">
        <f t="shared" si="9"/>
        <v>226</v>
      </c>
      <c r="D69" s="11" t="str">
        <f t="shared" si="10"/>
        <v>Board of Accountancy</v>
      </c>
      <c r="E69" s="62" t="str">
        <f>IF(C69=100, "YES", IF(ISNA(VLOOKUP(F69, BudgetBillItems!$D$2:$D$488, 1, FALSE)), "NO", "YES"))</f>
        <v>YES</v>
      </c>
      <c r="F69" s="12">
        <v>226</v>
      </c>
      <c r="G69" s="11" t="str">
        <f t="shared" si="11"/>
        <v>Board of Accountancy</v>
      </c>
      <c r="H69" s="12">
        <f t="shared" si="12"/>
        <v>71000</v>
      </c>
      <c r="I69" s="65">
        <f>SUMIFS(PB_Charges_Calculation!$AA$5:$AA$188,PB_Charges_Calculation!$I$5:$I$188,PB_Charges_Summary!F69)</f>
        <v>0</v>
      </c>
      <c r="J69" s="65">
        <f>SUMIFS(PB_Charges_Calculation!$AC$5:$AC$188,PB_Charges_Calculation!$I$5:$I$188,PB_Charges_Summary!F69)</f>
        <v>163</v>
      </c>
      <c r="K69" s="65">
        <f t="shared" ref="K69:K132" si="13">I69+J69</f>
        <v>163</v>
      </c>
    </row>
    <row r="70" spans="1:11" ht="30" hidden="1" x14ac:dyDescent="0.25">
      <c r="A70" s="11" t="str">
        <f t="shared" si="7"/>
        <v>Commerce and Trade</v>
      </c>
      <c r="B70" s="12">
        <f t="shared" si="8"/>
        <v>80050</v>
      </c>
      <c r="C70" s="12">
        <f t="shared" si="9"/>
        <v>325</v>
      </c>
      <c r="D70" s="11" t="str">
        <f t="shared" si="10"/>
        <v>Department of Business Assistance</v>
      </c>
      <c r="E70" s="62" t="str">
        <f>IF(C70=100, "YES", IF(ISNA(VLOOKUP(F70, BudgetBillItems!$D$2:$D$488, 1, FALSE)), "NO", "YES"))</f>
        <v>NO</v>
      </c>
      <c r="F70" s="12">
        <v>325</v>
      </c>
      <c r="G70" s="11" t="str">
        <f t="shared" si="11"/>
        <v>Department of Business Assistance</v>
      </c>
      <c r="H70" s="12">
        <f t="shared" si="12"/>
        <v>72000</v>
      </c>
      <c r="I70" s="65">
        <f>SUMIFS(PB_Charges_Calculation!$AA$5:$AA$188,PB_Charges_Calculation!$I$5:$I$188,PB_Charges_Summary!F70)</f>
        <v>0</v>
      </c>
      <c r="J70" s="65">
        <f>SUMIFS(PB_Charges_Calculation!$AC$5:$AC$188,PB_Charges_Calculation!$I$5:$I$188,PB_Charges_Summary!F70)</f>
        <v>0</v>
      </c>
      <c r="K70" s="65">
        <f t="shared" si="13"/>
        <v>0</v>
      </c>
    </row>
    <row r="71" spans="1:11" ht="30" x14ac:dyDescent="0.25">
      <c r="A71" s="11" t="str">
        <f t="shared" si="7"/>
        <v>Commerce and Trade</v>
      </c>
      <c r="B71" s="12">
        <f t="shared" si="8"/>
        <v>80050</v>
      </c>
      <c r="C71" s="12">
        <f t="shared" si="9"/>
        <v>165</v>
      </c>
      <c r="D71" s="11" t="str">
        <f t="shared" si="10"/>
        <v>Department of Housing and Community Development</v>
      </c>
      <c r="E71" s="62" t="str">
        <f>IF(C71=100, "YES", IF(ISNA(VLOOKUP(F71, BudgetBillItems!$D$2:$D$488, 1, FALSE)), "NO", "YES"))</f>
        <v>YES</v>
      </c>
      <c r="F71" s="12">
        <v>165</v>
      </c>
      <c r="G71" s="11" t="str">
        <f t="shared" si="11"/>
        <v>Department of Housing and Community Development</v>
      </c>
      <c r="H71" s="12">
        <f t="shared" si="12"/>
        <v>73000</v>
      </c>
      <c r="I71" s="65">
        <f>SUMIFS(PB_Charges_Calculation!$AA$5:$AA$188,PB_Charges_Calculation!$I$5:$I$188,PB_Charges_Summary!F71)</f>
        <v>5653</v>
      </c>
      <c r="J71" s="65">
        <f>SUMIFS(PB_Charges_Calculation!$AC$5:$AC$188,PB_Charges_Calculation!$I$5:$I$188,PB_Charges_Summary!F71)</f>
        <v>5733</v>
      </c>
      <c r="K71" s="65">
        <f t="shared" si="13"/>
        <v>11386</v>
      </c>
    </row>
    <row r="72" spans="1:11" ht="30" x14ac:dyDescent="0.25">
      <c r="A72" s="11" t="str">
        <f t="shared" si="7"/>
        <v>Commerce and Trade</v>
      </c>
      <c r="B72" s="12">
        <f t="shared" si="8"/>
        <v>80050</v>
      </c>
      <c r="C72" s="12">
        <f t="shared" si="9"/>
        <v>181</v>
      </c>
      <c r="D72" s="11" t="str">
        <f t="shared" si="10"/>
        <v>Department of Labor and Industry</v>
      </c>
      <c r="E72" s="62" t="str">
        <f>IF(C72=100, "YES", IF(ISNA(VLOOKUP(F72, BudgetBillItems!$D$2:$D$488, 1, FALSE)), "NO", "YES"))</f>
        <v>YES</v>
      </c>
      <c r="F72" s="12">
        <v>181</v>
      </c>
      <c r="G72" s="11" t="str">
        <f t="shared" si="11"/>
        <v>Department of Labor and Industry</v>
      </c>
      <c r="H72" s="12">
        <f t="shared" si="12"/>
        <v>74000</v>
      </c>
      <c r="I72" s="65">
        <f>SUMIFS(PB_Charges_Calculation!$AA$5:$AA$188,PB_Charges_Calculation!$I$5:$I$188,PB_Charges_Summary!F72)</f>
        <v>727</v>
      </c>
      <c r="J72" s="65">
        <f>SUMIFS(PB_Charges_Calculation!$AC$5:$AC$188,PB_Charges_Calculation!$I$5:$I$188,PB_Charges_Summary!F72)</f>
        <v>689</v>
      </c>
      <c r="K72" s="65">
        <f t="shared" si="13"/>
        <v>1416</v>
      </c>
    </row>
    <row r="73" spans="1:11" ht="30" x14ac:dyDescent="0.25">
      <c r="A73" s="11" t="str">
        <f t="shared" si="7"/>
        <v>Commerce and Trade</v>
      </c>
      <c r="B73" s="12">
        <f t="shared" si="8"/>
        <v>80050</v>
      </c>
      <c r="C73" s="12">
        <f t="shared" si="9"/>
        <v>409</v>
      </c>
      <c r="D73" s="11" t="str">
        <f t="shared" si="10"/>
        <v>Department of Mines, Minerals and Energy</v>
      </c>
      <c r="E73" s="62" t="str">
        <f>IF(C73=100, "YES", IF(ISNA(VLOOKUP(F73, BudgetBillItems!$D$2:$D$488, 1, FALSE)), "NO", "YES"))</f>
        <v>YES</v>
      </c>
      <c r="F73" s="12">
        <v>409</v>
      </c>
      <c r="G73" s="11" t="str">
        <f t="shared" si="11"/>
        <v>Department of Mines, Minerals and Energy</v>
      </c>
      <c r="H73" s="12">
        <f t="shared" si="12"/>
        <v>75000</v>
      </c>
      <c r="I73" s="65">
        <f>SUMIFS(PB_Charges_Calculation!$AA$5:$AA$188,PB_Charges_Calculation!$I$5:$I$188,PB_Charges_Summary!F73)</f>
        <v>1186</v>
      </c>
      <c r="J73" s="65">
        <f>SUMIFS(PB_Charges_Calculation!$AC$5:$AC$188,PB_Charges_Calculation!$I$5:$I$188,PB_Charges_Summary!F73)</f>
        <v>2222</v>
      </c>
      <c r="K73" s="65">
        <f t="shared" si="13"/>
        <v>3408</v>
      </c>
    </row>
    <row r="74" spans="1:11" ht="30" x14ac:dyDescent="0.25">
      <c r="A74" s="11" t="str">
        <f t="shared" si="7"/>
        <v>Commerce and Trade</v>
      </c>
      <c r="B74" s="12">
        <f t="shared" si="8"/>
        <v>80050</v>
      </c>
      <c r="C74" s="12">
        <f t="shared" si="9"/>
        <v>222</v>
      </c>
      <c r="D74" s="11" t="str">
        <f t="shared" si="10"/>
        <v>Department of Professional and Occupational Regulation</v>
      </c>
      <c r="E74" s="62" t="str">
        <f>IF(C74=100, "YES", IF(ISNA(VLOOKUP(F74, BudgetBillItems!$D$2:$D$488, 1, FALSE)), "NO", "YES"))</f>
        <v>YES</v>
      </c>
      <c r="F74" s="12">
        <v>222</v>
      </c>
      <c r="G74" s="11" t="str">
        <f t="shared" si="11"/>
        <v>Department of Professional and Occupational Regulation</v>
      </c>
      <c r="H74" s="12">
        <f t="shared" si="12"/>
        <v>76000</v>
      </c>
      <c r="I74" s="65">
        <f>SUMIFS(PB_Charges_Calculation!$AA$5:$AA$188,PB_Charges_Calculation!$I$5:$I$188,PB_Charges_Summary!F74)</f>
        <v>0</v>
      </c>
      <c r="J74" s="65">
        <f>SUMIFS(PB_Charges_Calculation!$AC$5:$AC$188,PB_Charges_Calculation!$I$5:$I$188,PB_Charges_Summary!F74)</f>
        <v>2192</v>
      </c>
      <c r="K74" s="65">
        <f t="shared" si="13"/>
        <v>2192</v>
      </c>
    </row>
    <row r="75" spans="1:11" ht="30" x14ac:dyDescent="0.25">
      <c r="A75" s="11" t="str">
        <f t="shared" si="7"/>
        <v>Commerce and Trade</v>
      </c>
      <c r="B75" s="12">
        <f t="shared" si="8"/>
        <v>80050</v>
      </c>
      <c r="C75" s="12">
        <f t="shared" si="9"/>
        <v>310</v>
      </c>
      <c r="D75" s="11" t="str">
        <f t="shared" si="10"/>
        <v>Virginia Economic Development Partnership</v>
      </c>
      <c r="E75" s="62" t="str">
        <f>IF(C75=100, "YES", IF(ISNA(VLOOKUP(F75, BudgetBillItems!$D$2:$D$488, 1, FALSE)), "NO", "YES"))</f>
        <v>YES</v>
      </c>
      <c r="F75" s="12">
        <v>310</v>
      </c>
      <c r="G75" s="11" t="str">
        <f t="shared" si="11"/>
        <v>Virginia Economic Development Partnership</v>
      </c>
      <c r="H75" s="12">
        <f t="shared" si="12"/>
        <v>77000</v>
      </c>
      <c r="I75" s="65">
        <f>SUMIFS(PB_Charges_Calculation!$AA$5:$AA$188,PB_Charges_Calculation!$I$5:$I$188,PB_Charges_Summary!F75)</f>
        <v>1763</v>
      </c>
      <c r="J75" s="65">
        <f>SUMIFS(PB_Charges_Calculation!$AC$5:$AC$188,PB_Charges_Calculation!$I$5:$I$188,PB_Charges_Summary!F75)</f>
        <v>0</v>
      </c>
      <c r="K75" s="65">
        <f t="shared" si="13"/>
        <v>1763</v>
      </c>
    </row>
    <row r="76" spans="1:11" ht="30" x14ac:dyDescent="0.25">
      <c r="A76" s="11" t="str">
        <f t="shared" si="7"/>
        <v>Commerce and Trade</v>
      </c>
      <c r="B76" s="12">
        <f t="shared" si="8"/>
        <v>80050</v>
      </c>
      <c r="C76" s="12">
        <f t="shared" si="9"/>
        <v>182</v>
      </c>
      <c r="D76" s="11" t="str">
        <f t="shared" si="10"/>
        <v>Virginia Employment Commission</v>
      </c>
      <c r="E76" s="62" t="str">
        <f>IF(C76=100, "YES", IF(ISNA(VLOOKUP(F76, BudgetBillItems!$D$2:$D$488, 1, FALSE)), "NO", "YES"))</f>
        <v>YES</v>
      </c>
      <c r="F76" s="12">
        <v>182</v>
      </c>
      <c r="G76" s="11" t="str">
        <f t="shared" si="11"/>
        <v>Virginia Employment Commission</v>
      </c>
      <c r="H76" s="12">
        <f t="shared" si="12"/>
        <v>78000</v>
      </c>
      <c r="I76" s="65">
        <f>SUMIFS(PB_Charges_Calculation!$AA$5:$AA$188,PB_Charges_Calculation!$I$5:$I$188,PB_Charges_Summary!F76)</f>
        <v>0</v>
      </c>
      <c r="J76" s="65">
        <f>SUMIFS(PB_Charges_Calculation!$AC$5:$AC$188,PB_Charges_Calculation!$I$5:$I$188,PB_Charges_Summary!F76)</f>
        <v>60619</v>
      </c>
      <c r="K76" s="65">
        <f t="shared" si="13"/>
        <v>60619</v>
      </c>
    </row>
    <row r="77" spans="1:11" ht="30" x14ac:dyDescent="0.25">
      <c r="A77" s="11" t="str">
        <f t="shared" si="7"/>
        <v>Commerce and Trade</v>
      </c>
      <c r="B77" s="12">
        <f t="shared" si="8"/>
        <v>80050</v>
      </c>
      <c r="C77" s="12">
        <f t="shared" si="9"/>
        <v>405</v>
      </c>
      <c r="D77" s="11" t="str">
        <f t="shared" si="10"/>
        <v>Virginia Racing Commission</v>
      </c>
      <c r="E77" s="62" t="str">
        <f>IF(C77=100, "YES", IF(ISNA(VLOOKUP(F77, BudgetBillItems!$D$2:$D$488, 1, FALSE)), "NO", "YES"))</f>
        <v>YES</v>
      </c>
      <c r="F77" s="12">
        <v>405</v>
      </c>
      <c r="G77" s="11" t="str">
        <f t="shared" si="11"/>
        <v>Virginia Racing Commission</v>
      </c>
      <c r="H77" s="12">
        <f t="shared" si="12"/>
        <v>79000</v>
      </c>
      <c r="I77" s="65">
        <f>SUMIFS(PB_Charges_Calculation!$AA$5:$AA$188,PB_Charges_Calculation!$I$5:$I$188,PB_Charges_Summary!F77)</f>
        <v>0</v>
      </c>
      <c r="J77" s="65">
        <f>SUMIFS(PB_Charges_Calculation!$AC$5:$AC$188,PB_Charges_Calculation!$I$5:$I$188,PB_Charges_Summary!F77)</f>
        <v>338</v>
      </c>
      <c r="K77" s="65">
        <f t="shared" si="13"/>
        <v>338</v>
      </c>
    </row>
    <row r="78" spans="1:11" ht="30" x14ac:dyDescent="0.25">
      <c r="A78" s="11" t="str">
        <f t="shared" si="7"/>
        <v>Commerce and Trade</v>
      </c>
      <c r="B78" s="12">
        <f t="shared" si="8"/>
        <v>80050</v>
      </c>
      <c r="C78" s="12">
        <f t="shared" si="9"/>
        <v>320</v>
      </c>
      <c r="D78" s="11" t="str">
        <f t="shared" si="10"/>
        <v>Virginia Tourism Authority</v>
      </c>
      <c r="E78" s="62" t="str">
        <f>IF(C78=100, "YES", IF(ISNA(VLOOKUP(F78, BudgetBillItems!$D$2:$D$488, 1, FALSE)), "NO", "YES"))</f>
        <v>YES</v>
      </c>
      <c r="F78" s="12">
        <v>320</v>
      </c>
      <c r="G78" s="11" t="str">
        <f t="shared" si="11"/>
        <v>Virginia Tourism Authority</v>
      </c>
      <c r="H78" s="12">
        <f t="shared" si="12"/>
        <v>80000</v>
      </c>
      <c r="I78" s="65">
        <f>SUMIFS(PB_Charges_Calculation!$AA$5:$AA$188,PB_Charges_Calculation!$I$5:$I$188,PB_Charges_Summary!F78)</f>
        <v>1965</v>
      </c>
      <c r="J78" s="65">
        <f>SUMIFS(PB_Charges_Calculation!$AC$5:$AC$188,PB_Charges_Calculation!$I$5:$I$188,PB_Charges_Summary!F78)</f>
        <v>0</v>
      </c>
      <c r="K78" s="65">
        <f t="shared" si="13"/>
        <v>1965</v>
      </c>
    </row>
    <row r="79" spans="1:11" ht="30" x14ac:dyDescent="0.25">
      <c r="A79" s="11" t="str">
        <f t="shared" si="7"/>
        <v>Commerce and Trade</v>
      </c>
      <c r="B79" s="12">
        <f t="shared" si="8"/>
        <v>80050</v>
      </c>
      <c r="C79" s="12">
        <f t="shared" si="9"/>
        <v>350</v>
      </c>
      <c r="D79" s="11" t="str">
        <f t="shared" si="10"/>
        <v>Department of Small Business and Supplier Diversity</v>
      </c>
      <c r="E79" s="62" t="str">
        <f>IF(C79=100, "YES", IF(ISNA(VLOOKUP(F79, BudgetBillItems!$D$2:$D$488, 1, FALSE)), "NO", "YES"))</f>
        <v>YES</v>
      </c>
      <c r="F79" s="12">
        <v>350</v>
      </c>
      <c r="G79" s="11" t="str">
        <f t="shared" si="11"/>
        <v>Department of Small Business and Supplier Diversity</v>
      </c>
      <c r="H79" s="12">
        <f t="shared" si="12"/>
        <v>76050</v>
      </c>
      <c r="I79" s="65">
        <f>SUMIFS(PB_Charges_Calculation!$AA$5:$AA$188,PB_Charges_Calculation!$I$5:$I$188,PB_Charges_Summary!F79)</f>
        <v>1190</v>
      </c>
      <c r="J79" s="65">
        <f>SUMIFS(PB_Charges_Calculation!$AC$5:$AC$188,PB_Charges_Calculation!$I$5:$I$188,PB_Charges_Summary!F79)</f>
        <v>315</v>
      </c>
      <c r="K79" s="65">
        <f t="shared" si="13"/>
        <v>1505</v>
      </c>
    </row>
    <row r="80" spans="1:11" ht="45" x14ac:dyDescent="0.25">
      <c r="A80" s="11" t="str">
        <f t="shared" si="7"/>
        <v>Commerce and Trade</v>
      </c>
      <c r="B80" s="12">
        <f t="shared" si="8"/>
        <v>80050</v>
      </c>
      <c r="C80" s="12">
        <f t="shared" si="9"/>
        <v>851</v>
      </c>
      <c r="D80" s="11" t="str">
        <f t="shared" si="10"/>
        <v>Tobacco Indemnification and Community Revitalization Commission</v>
      </c>
      <c r="E80" s="62" t="str">
        <f>IF(C80=100, "YES", IF(ISNA(VLOOKUP(F80, BudgetBillItems!$D$2:$D$488, 1, FALSE)), "NO", "YES"))</f>
        <v>NO</v>
      </c>
      <c r="F80" s="12">
        <v>851</v>
      </c>
      <c r="G80" s="11" t="str">
        <f t="shared" si="11"/>
        <v>Tobacco Indemnification and Community Revitalization Commission</v>
      </c>
      <c r="H80" s="12">
        <f t="shared" si="12"/>
        <v>80050</v>
      </c>
      <c r="I80" s="65">
        <f>SUMIFS(PB_Charges_Calculation!$AA$5:$AA$188,PB_Charges_Calculation!$I$5:$I$188,PB_Charges_Summary!F80)</f>
        <v>0</v>
      </c>
      <c r="J80" s="65">
        <f>SUMIFS(PB_Charges_Calculation!$AC$5:$AC$188,PB_Charges_Calculation!$I$5:$I$188,PB_Charges_Summary!F80)</f>
        <v>7618</v>
      </c>
      <c r="K80" s="65">
        <f t="shared" si="13"/>
        <v>7618</v>
      </c>
    </row>
    <row r="81" spans="1:11" x14ac:dyDescent="0.25">
      <c r="A81" s="11" t="str">
        <f t="shared" si="7"/>
        <v>Education</v>
      </c>
      <c r="B81" s="12">
        <f t="shared" si="8"/>
        <v>122500</v>
      </c>
      <c r="C81" s="12">
        <f t="shared" si="9"/>
        <v>185</v>
      </c>
      <c r="D81" s="11" t="str">
        <f t="shared" si="10"/>
        <v>Secretary of Education</v>
      </c>
      <c r="E81" s="62" t="str">
        <f>IF(C81=100, "YES", IF(ISNA(VLOOKUP(F81, BudgetBillItems!$D$2:$D$488, 1, FALSE)), "NO", "YES"))</f>
        <v>YES</v>
      </c>
      <c r="F81" s="12">
        <v>185</v>
      </c>
      <c r="G81" s="11" t="str">
        <f t="shared" si="11"/>
        <v>Secretary of Education</v>
      </c>
      <c r="H81" s="12">
        <f t="shared" si="12"/>
        <v>81000</v>
      </c>
      <c r="I81" s="65">
        <f>SUMIFS(PB_Charges_Calculation!$AA$5:$AA$188,PB_Charges_Calculation!$I$5:$I$188,PB_Charges_Summary!F81)</f>
        <v>119</v>
      </c>
      <c r="J81" s="65">
        <f>SUMIFS(PB_Charges_Calculation!$AC$5:$AC$188,PB_Charges_Calculation!$I$5:$I$188,PB_Charges_Summary!F81)</f>
        <v>0</v>
      </c>
      <c r="K81" s="65">
        <f t="shared" si="13"/>
        <v>119</v>
      </c>
    </row>
    <row r="82" spans="1:11" ht="30" x14ac:dyDescent="0.25">
      <c r="A82" s="11" t="str">
        <f t="shared" si="7"/>
        <v>Education</v>
      </c>
      <c r="B82" s="12">
        <f t="shared" si="8"/>
        <v>122500</v>
      </c>
      <c r="C82" s="12">
        <f t="shared" si="9"/>
        <v>201</v>
      </c>
      <c r="D82" s="11" t="str">
        <f t="shared" si="10"/>
        <v>Department of Education, Central Office Operations</v>
      </c>
      <c r="E82" s="62" t="str">
        <f>IF(C82=100, "YES", IF(ISNA(VLOOKUP(F82, BudgetBillItems!$D$2:$D$488, 1, FALSE)), "NO", "YES"))</f>
        <v>YES</v>
      </c>
      <c r="F82" s="12">
        <v>201</v>
      </c>
      <c r="G82" s="11" t="str">
        <f t="shared" si="11"/>
        <v>Department of Education, Central Office Operations</v>
      </c>
      <c r="H82" s="12">
        <f t="shared" si="12"/>
        <v>82000</v>
      </c>
      <c r="I82" s="65">
        <f>SUMIFS(PB_Charges_Calculation!$AA$5:$AA$188,PB_Charges_Calculation!$I$5:$I$188,PB_Charges_Summary!F82)</f>
        <v>533674</v>
      </c>
      <c r="J82" s="65">
        <f>SUMIFS(PB_Charges_Calculation!$AC$5:$AC$188,PB_Charges_Calculation!$I$5:$I$188,PB_Charges_Summary!F82)</f>
        <v>149873</v>
      </c>
      <c r="K82" s="65">
        <f t="shared" si="13"/>
        <v>683547</v>
      </c>
    </row>
    <row r="83" spans="1:11" ht="30" hidden="1" x14ac:dyDescent="0.25">
      <c r="A83" s="11" t="str">
        <f t="shared" si="7"/>
        <v>Education</v>
      </c>
      <c r="B83" s="12">
        <f t="shared" si="8"/>
        <v>122500</v>
      </c>
      <c r="C83" s="12">
        <f t="shared" si="9"/>
        <v>201</v>
      </c>
      <c r="D83" s="11" t="str">
        <f t="shared" si="10"/>
        <v>Department of Education, Central Office Operations</v>
      </c>
      <c r="E83" s="62" t="str">
        <f>IF(C83=100, "YES", IF(ISNA(VLOOKUP(F83, BudgetBillItems!$D$2:$D$488, 1, FALSE)), "NO", "YES"))</f>
        <v>YES</v>
      </c>
      <c r="F83" s="12">
        <v>197</v>
      </c>
      <c r="G83" s="11" t="str">
        <f t="shared" si="11"/>
        <v>Direct Aid to Public Education</v>
      </c>
      <c r="H83" s="12">
        <f t="shared" si="12"/>
        <v>83000</v>
      </c>
      <c r="I83" s="65">
        <f>SUMIFS(PB_Charges_Calculation!$AA$5:$AA$188,PB_Charges_Calculation!$I$5:$I$188,PB_Charges_Summary!F83)</f>
        <v>0</v>
      </c>
      <c r="J83" s="65">
        <f>SUMIFS(PB_Charges_Calculation!$AC$5:$AC$188,PB_Charges_Calculation!$I$5:$I$188,PB_Charges_Summary!F83)</f>
        <v>0</v>
      </c>
      <c r="K83" s="65">
        <f t="shared" si="13"/>
        <v>0</v>
      </c>
    </row>
    <row r="84" spans="1:11" x14ac:dyDescent="0.25">
      <c r="A84" s="11" t="str">
        <f t="shared" si="7"/>
        <v>Education</v>
      </c>
      <c r="B84" s="12">
        <f t="shared" si="8"/>
        <v>122500</v>
      </c>
      <c r="C84" s="12">
        <f t="shared" si="9"/>
        <v>920</v>
      </c>
      <c r="D84" s="11" t="str">
        <f t="shared" si="10"/>
        <v>Opportunity Educational Institution</v>
      </c>
      <c r="E84" s="62" t="str">
        <f>IF(C84=100, "YES", IF(ISNA(VLOOKUP(F84, BudgetBillItems!$D$2:$D$488, 1, FALSE)), "NO", "YES"))</f>
        <v>YES</v>
      </c>
      <c r="F84" s="12">
        <v>920</v>
      </c>
      <c r="G84" s="11" t="str">
        <f t="shared" si="11"/>
        <v>Opportunity Educational Institution</v>
      </c>
      <c r="H84" s="12">
        <f t="shared" si="12"/>
        <v>84000</v>
      </c>
      <c r="I84" s="65">
        <f>SUMIFS(PB_Charges_Calculation!$AA$5:$AA$188,PB_Charges_Calculation!$I$5:$I$188,PB_Charges_Summary!F84)</f>
        <v>59</v>
      </c>
      <c r="J84" s="65">
        <f>SUMIFS(PB_Charges_Calculation!$AC$5:$AC$188,PB_Charges_Calculation!$I$5:$I$188,PB_Charges_Summary!F84)</f>
        <v>0</v>
      </c>
      <c r="K84" s="65">
        <f t="shared" si="13"/>
        <v>59</v>
      </c>
    </row>
    <row r="85" spans="1:11" ht="30" x14ac:dyDescent="0.25">
      <c r="A85" s="11" t="str">
        <f t="shared" si="7"/>
        <v>Education</v>
      </c>
      <c r="B85" s="12">
        <f t="shared" si="8"/>
        <v>122500</v>
      </c>
      <c r="C85" s="12">
        <f t="shared" si="9"/>
        <v>201</v>
      </c>
      <c r="D85" s="11" t="str">
        <f t="shared" si="10"/>
        <v>Department of Education, Central Office Operations</v>
      </c>
      <c r="E85" s="62" t="str">
        <f>IF(C85=100, "YES", IF(ISNA(VLOOKUP(F85, BudgetBillItems!$D$2:$D$488, 1, FALSE)), "NO", "YES"))</f>
        <v>YES</v>
      </c>
      <c r="F85" s="12">
        <v>218</v>
      </c>
      <c r="G85" s="11" t="str">
        <f t="shared" si="11"/>
        <v>Virginia School for the Deaf and the Blind</v>
      </c>
      <c r="H85" s="12">
        <f t="shared" si="12"/>
        <v>85000</v>
      </c>
      <c r="I85" s="65">
        <f>SUMIFS(PB_Charges_Calculation!$AA$5:$AA$188,PB_Charges_Calculation!$I$5:$I$188,PB_Charges_Summary!F85)</f>
        <v>892</v>
      </c>
      <c r="J85" s="65">
        <f>SUMIFS(PB_Charges_Calculation!$AC$5:$AC$188,PB_Charges_Calculation!$I$5:$I$188,PB_Charges_Summary!F85)</f>
        <v>123</v>
      </c>
      <c r="K85" s="65">
        <f t="shared" si="13"/>
        <v>1015</v>
      </c>
    </row>
    <row r="86" spans="1:11" ht="30" x14ac:dyDescent="0.25">
      <c r="A86" s="11" t="str">
        <f t="shared" si="7"/>
        <v>Education</v>
      </c>
      <c r="B86" s="12">
        <f t="shared" si="8"/>
        <v>122500</v>
      </c>
      <c r="C86" s="12">
        <f t="shared" si="9"/>
        <v>245</v>
      </c>
      <c r="D86" s="11" t="str">
        <f t="shared" si="10"/>
        <v>State Council of Higher Education for Virginia</v>
      </c>
      <c r="E86" s="62" t="str">
        <f>IF(C86=100, "YES", IF(ISNA(VLOOKUP(F86, BudgetBillItems!$D$2:$D$488, 1, FALSE)), "NO", "YES"))</f>
        <v>YES</v>
      </c>
      <c r="F86" s="12">
        <v>245</v>
      </c>
      <c r="G86" s="11" t="str">
        <f t="shared" si="11"/>
        <v>State Council of Higher Education for Virginia</v>
      </c>
      <c r="H86" s="12">
        <f t="shared" si="12"/>
        <v>86000</v>
      </c>
      <c r="I86" s="65">
        <f>SUMIFS(PB_Charges_Calculation!$AA$5:$AA$188,PB_Charges_Calculation!$I$5:$I$188,PB_Charges_Summary!F86)</f>
        <v>8012</v>
      </c>
      <c r="J86" s="65">
        <f>SUMIFS(PB_Charges_Calculation!$AC$5:$AC$188,PB_Charges_Calculation!$I$5:$I$188,PB_Charges_Summary!F86)</f>
        <v>932</v>
      </c>
      <c r="K86" s="65">
        <f t="shared" si="13"/>
        <v>8944</v>
      </c>
    </row>
    <row r="87" spans="1:11" x14ac:dyDescent="0.25">
      <c r="A87" s="11" t="str">
        <f t="shared" si="7"/>
        <v>Education</v>
      </c>
      <c r="B87" s="12">
        <f t="shared" si="8"/>
        <v>122500</v>
      </c>
      <c r="C87" s="12">
        <f t="shared" si="9"/>
        <v>242</v>
      </c>
      <c r="D87" s="11" t="str">
        <f t="shared" si="10"/>
        <v>Christopher Newport University</v>
      </c>
      <c r="E87" s="62" t="str">
        <f>IF(C87=100, "YES", IF(ISNA(VLOOKUP(F87, BudgetBillItems!$D$2:$D$488, 1, FALSE)), "NO", "YES"))</f>
        <v>YES</v>
      </c>
      <c r="F87" s="12">
        <v>242</v>
      </c>
      <c r="G87" s="11" t="str">
        <f t="shared" si="11"/>
        <v>Christopher Newport University</v>
      </c>
      <c r="H87" s="12">
        <f t="shared" si="12"/>
        <v>87000</v>
      </c>
      <c r="I87" s="65">
        <f>SUMIFS(PB_Charges_Calculation!$AA$5:$AA$188,PB_Charges_Calculation!$I$5:$I$188,PB_Charges_Summary!F87)</f>
        <v>2875</v>
      </c>
      <c r="J87" s="65">
        <f>SUMIFS(PB_Charges_Calculation!$AC$5:$AC$188,PB_Charges_Calculation!$I$5:$I$188,PB_Charges_Summary!F87)</f>
        <v>9542</v>
      </c>
      <c r="K87" s="65">
        <f t="shared" si="13"/>
        <v>12417</v>
      </c>
    </row>
    <row r="88" spans="1:11" ht="30" x14ac:dyDescent="0.25">
      <c r="A88" s="11" t="str">
        <f t="shared" si="7"/>
        <v>Education</v>
      </c>
      <c r="B88" s="12">
        <f t="shared" si="8"/>
        <v>122500</v>
      </c>
      <c r="C88" s="12">
        <f t="shared" si="9"/>
        <v>204</v>
      </c>
      <c r="D88" s="11" t="str">
        <f t="shared" si="10"/>
        <v>The College of William and Mary in Virginia</v>
      </c>
      <c r="E88" s="62" t="str">
        <f>IF(C88=100, "YES", IF(ISNA(VLOOKUP(F88, BudgetBillItems!$D$2:$D$488, 1, FALSE)), "NO", "YES"))</f>
        <v>YES</v>
      </c>
      <c r="F88" s="12">
        <v>204</v>
      </c>
      <c r="G88" s="11" t="str">
        <f t="shared" si="11"/>
        <v>The College of William and Mary in Virginia</v>
      </c>
      <c r="H88" s="12">
        <f t="shared" si="12"/>
        <v>88000</v>
      </c>
      <c r="I88" s="65">
        <f>SUMIFS(PB_Charges_Calculation!$AA$5:$AA$188,PB_Charges_Calculation!$I$5:$I$188,PB_Charges_Summary!F88)</f>
        <v>4195</v>
      </c>
      <c r="J88" s="65">
        <f>SUMIFS(PB_Charges_Calculation!$AC$5:$AC$188,PB_Charges_Calculation!$I$5:$I$188,PB_Charges_Summary!F88)</f>
        <v>24396</v>
      </c>
      <c r="K88" s="65">
        <f t="shared" si="13"/>
        <v>28591</v>
      </c>
    </row>
    <row r="89" spans="1:11" ht="30" x14ac:dyDescent="0.25">
      <c r="A89" s="11" t="str">
        <f t="shared" si="7"/>
        <v>Education</v>
      </c>
      <c r="B89" s="12">
        <f t="shared" si="8"/>
        <v>122500</v>
      </c>
      <c r="C89" s="12">
        <f t="shared" si="9"/>
        <v>204</v>
      </c>
      <c r="D89" s="11" t="str">
        <f t="shared" si="10"/>
        <v>The College of William and Mary in Virginia</v>
      </c>
      <c r="E89" s="62" t="str">
        <f>IF(C89=100, "YES", IF(ISNA(VLOOKUP(F89, BudgetBillItems!$D$2:$D$488, 1, FALSE)), "NO", "YES"))</f>
        <v>YES</v>
      </c>
      <c r="F89" s="12">
        <v>241</v>
      </c>
      <c r="G89" s="11" t="str">
        <f t="shared" si="11"/>
        <v>Richard Bland College</v>
      </c>
      <c r="H89" s="12">
        <f t="shared" si="12"/>
        <v>89000</v>
      </c>
      <c r="I89" s="65">
        <f>SUMIFS(PB_Charges_Calculation!$AA$5:$AA$188,PB_Charges_Calculation!$I$5:$I$188,PB_Charges_Summary!F89)</f>
        <v>587</v>
      </c>
      <c r="J89" s="65">
        <f>SUMIFS(PB_Charges_Calculation!$AC$5:$AC$188,PB_Charges_Calculation!$I$5:$I$188,PB_Charges_Summary!F89)</f>
        <v>746</v>
      </c>
      <c r="K89" s="65">
        <f t="shared" si="13"/>
        <v>1333</v>
      </c>
    </row>
    <row r="90" spans="1:11" ht="30" x14ac:dyDescent="0.25">
      <c r="A90" s="11" t="str">
        <f t="shared" si="7"/>
        <v>Education</v>
      </c>
      <c r="B90" s="12">
        <f t="shared" si="8"/>
        <v>122500</v>
      </c>
      <c r="C90" s="12">
        <f t="shared" si="9"/>
        <v>204</v>
      </c>
      <c r="D90" s="11" t="str">
        <f t="shared" si="10"/>
        <v>The College of William and Mary in Virginia</v>
      </c>
      <c r="E90" s="62" t="str">
        <f>IF(C90=100, "YES", IF(ISNA(VLOOKUP(F90, BudgetBillItems!$D$2:$D$488, 1, FALSE)), "NO", "YES"))</f>
        <v>YES</v>
      </c>
      <c r="F90" s="12">
        <v>268</v>
      </c>
      <c r="G90" s="11" t="str">
        <f t="shared" si="11"/>
        <v>Virginia Institute of Marine Science</v>
      </c>
      <c r="H90" s="12">
        <f t="shared" si="12"/>
        <v>90000</v>
      </c>
      <c r="I90" s="65">
        <f>SUMIFS(PB_Charges_Calculation!$AA$5:$AA$188,PB_Charges_Calculation!$I$5:$I$188,PB_Charges_Summary!F90)</f>
        <v>1755</v>
      </c>
      <c r="J90" s="65">
        <f>SUMIFS(PB_Charges_Calculation!$AC$5:$AC$188,PB_Charges_Calculation!$I$5:$I$188,PB_Charges_Summary!F90)</f>
        <v>2464</v>
      </c>
      <c r="K90" s="65">
        <f t="shared" si="13"/>
        <v>4219</v>
      </c>
    </row>
    <row r="91" spans="1:11" x14ac:dyDescent="0.25">
      <c r="A91" s="11" t="str">
        <f t="shared" si="7"/>
        <v>Education</v>
      </c>
      <c r="B91" s="12">
        <f t="shared" si="8"/>
        <v>122500</v>
      </c>
      <c r="C91" s="12">
        <f t="shared" si="9"/>
        <v>247</v>
      </c>
      <c r="D91" s="11" t="str">
        <f t="shared" si="10"/>
        <v>George Mason University</v>
      </c>
      <c r="E91" s="62" t="str">
        <f>IF(C91=100, "YES", IF(ISNA(VLOOKUP(F91, BudgetBillItems!$D$2:$D$488, 1, FALSE)), "NO", "YES"))</f>
        <v>YES</v>
      </c>
      <c r="F91" s="12">
        <v>247</v>
      </c>
      <c r="G91" s="11" t="str">
        <f t="shared" si="11"/>
        <v>George Mason University</v>
      </c>
      <c r="H91" s="12">
        <f t="shared" si="12"/>
        <v>91000</v>
      </c>
      <c r="I91" s="65">
        <f>SUMIFS(PB_Charges_Calculation!$AA$5:$AA$188,PB_Charges_Calculation!$I$5:$I$188,PB_Charges_Summary!F91)</f>
        <v>13326</v>
      </c>
      <c r="J91" s="65">
        <f>SUMIFS(PB_Charges_Calculation!$AC$5:$AC$188,PB_Charges_Calculation!$I$5:$I$188,PB_Charges_Summary!F91)</f>
        <v>71381</v>
      </c>
      <c r="K91" s="65">
        <f t="shared" si="13"/>
        <v>84707</v>
      </c>
    </row>
    <row r="92" spans="1:11" x14ac:dyDescent="0.25">
      <c r="A92" s="11" t="str">
        <f t="shared" si="7"/>
        <v>Education</v>
      </c>
      <c r="B92" s="12">
        <f t="shared" si="8"/>
        <v>122500</v>
      </c>
      <c r="C92" s="12">
        <f t="shared" si="9"/>
        <v>216</v>
      </c>
      <c r="D92" s="11" t="str">
        <f t="shared" si="10"/>
        <v>James Madison University</v>
      </c>
      <c r="E92" s="62" t="str">
        <f>IF(C92=100, "YES", IF(ISNA(VLOOKUP(F92, BudgetBillItems!$D$2:$D$488, 1, FALSE)), "NO", "YES"))</f>
        <v>YES</v>
      </c>
      <c r="F92" s="12">
        <v>216</v>
      </c>
      <c r="G92" s="11" t="str">
        <f t="shared" si="11"/>
        <v>James Madison University</v>
      </c>
      <c r="H92" s="12">
        <f t="shared" si="12"/>
        <v>92000</v>
      </c>
      <c r="I92" s="65">
        <f>SUMIFS(PB_Charges_Calculation!$AA$5:$AA$188,PB_Charges_Calculation!$I$5:$I$188,PB_Charges_Summary!F92)</f>
        <v>7694</v>
      </c>
      <c r="J92" s="65">
        <f>SUMIFS(PB_Charges_Calculation!$AC$5:$AC$188,PB_Charges_Calculation!$I$5:$I$188,PB_Charges_Summary!F92)</f>
        <v>40379</v>
      </c>
      <c r="K92" s="65">
        <f t="shared" si="13"/>
        <v>48073</v>
      </c>
    </row>
    <row r="93" spans="1:11" x14ac:dyDescent="0.25">
      <c r="A93" s="11" t="str">
        <f t="shared" si="7"/>
        <v>Education</v>
      </c>
      <c r="B93" s="12">
        <f t="shared" si="8"/>
        <v>122500</v>
      </c>
      <c r="C93" s="12">
        <f t="shared" si="9"/>
        <v>214</v>
      </c>
      <c r="D93" s="11" t="str">
        <f t="shared" si="10"/>
        <v>Longwood University</v>
      </c>
      <c r="E93" s="62" t="str">
        <f>IF(C93=100, "YES", IF(ISNA(VLOOKUP(F93, BudgetBillItems!$D$2:$D$488, 1, FALSE)), "NO", "YES"))</f>
        <v>YES</v>
      </c>
      <c r="F93" s="12">
        <v>214</v>
      </c>
      <c r="G93" s="11" t="str">
        <f t="shared" si="11"/>
        <v>Longwood University</v>
      </c>
      <c r="H93" s="12">
        <f t="shared" si="12"/>
        <v>93000</v>
      </c>
      <c r="I93" s="65">
        <f>SUMIFS(PB_Charges_Calculation!$AA$5:$AA$188,PB_Charges_Calculation!$I$5:$I$188,PB_Charges_Summary!F93)</f>
        <v>2750</v>
      </c>
      <c r="J93" s="65">
        <f>SUMIFS(PB_Charges_Calculation!$AC$5:$AC$188,PB_Charges_Calculation!$I$5:$I$188,PB_Charges_Summary!F93)</f>
        <v>8286</v>
      </c>
      <c r="K93" s="65">
        <f t="shared" si="13"/>
        <v>11036</v>
      </c>
    </row>
    <row r="94" spans="1:11" x14ac:dyDescent="0.25">
      <c r="A94" s="11" t="str">
        <f t="shared" si="7"/>
        <v>Education</v>
      </c>
      <c r="B94" s="12">
        <f t="shared" si="8"/>
        <v>122500</v>
      </c>
      <c r="C94" s="12">
        <f t="shared" si="9"/>
        <v>213</v>
      </c>
      <c r="D94" s="11" t="str">
        <f t="shared" si="10"/>
        <v>Norfolk State University</v>
      </c>
      <c r="E94" s="62" t="str">
        <f>IF(C94=100, "YES", IF(ISNA(VLOOKUP(F94, BudgetBillItems!$D$2:$D$488, 1, FALSE)), "NO", "YES"))</f>
        <v>YES</v>
      </c>
      <c r="F94" s="12">
        <v>213</v>
      </c>
      <c r="G94" s="11" t="str">
        <f t="shared" si="11"/>
        <v>Norfolk State University</v>
      </c>
      <c r="H94" s="12">
        <f t="shared" si="12"/>
        <v>94000</v>
      </c>
      <c r="I94" s="65">
        <f>SUMIFS(PB_Charges_Calculation!$AA$5:$AA$188,PB_Charges_Calculation!$I$5:$I$188,PB_Charges_Summary!F94)</f>
        <v>4817</v>
      </c>
      <c r="J94" s="65">
        <f>SUMIFS(PB_Charges_Calculation!$AC$5:$AC$188,PB_Charges_Calculation!$I$5:$I$188,PB_Charges_Summary!F94)</f>
        <v>10212</v>
      </c>
      <c r="K94" s="65">
        <f t="shared" si="13"/>
        <v>15029</v>
      </c>
    </row>
    <row r="95" spans="1:11" x14ac:dyDescent="0.25">
      <c r="A95" s="11" t="str">
        <f t="shared" si="7"/>
        <v>Education</v>
      </c>
      <c r="B95" s="12">
        <f t="shared" si="8"/>
        <v>122500</v>
      </c>
      <c r="C95" s="12">
        <f t="shared" si="9"/>
        <v>221</v>
      </c>
      <c r="D95" s="11" t="str">
        <f t="shared" si="10"/>
        <v>Old Dominion University</v>
      </c>
      <c r="E95" s="62" t="str">
        <f>IF(C95=100, "YES", IF(ISNA(VLOOKUP(F95, BudgetBillItems!$D$2:$D$488, 1, FALSE)), "NO", "YES"))</f>
        <v>YES</v>
      </c>
      <c r="F95" s="12">
        <v>221</v>
      </c>
      <c r="G95" s="11" t="str">
        <f t="shared" si="11"/>
        <v>Old Dominion University</v>
      </c>
      <c r="H95" s="12">
        <f t="shared" si="12"/>
        <v>95000</v>
      </c>
      <c r="I95" s="65">
        <f>SUMIFS(PB_Charges_Calculation!$AA$5:$AA$188,PB_Charges_Calculation!$I$5:$I$188,PB_Charges_Summary!F95)</f>
        <v>12450</v>
      </c>
      <c r="J95" s="65">
        <f>SUMIFS(PB_Charges_Calculation!$AC$5:$AC$188,PB_Charges_Calculation!$I$5:$I$188,PB_Charges_Summary!F95)</f>
        <v>23356</v>
      </c>
      <c r="K95" s="65">
        <f t="shared" si="13"/>
        <v>35806</v>
      </c>
    </row>
    <row r="96" spans="1:11" x14ac:dyDescent="0.25">
      <c r="A96" s="11" t="str">
        <f t="shared" si="7"/>
        <v>Education</v>
      </c>
      <c r="B96" s="12">
        <f t="shared" si="8"/>
        <v>122500</v>
      </c>
      <c r="C96" s="12">
        <f t="shared" si="9"/>
        <v>217</v>
      </c>
      <c r="D96" s="11" t="str">
        <f t="shared" si="10"/>
        <v>Radford University</v>
      </c>
      <c r="E96" s="62" t="str">
        <f>IF(C96=100, "YES", IF(ISNA(VLOOKUP(F96, BudgetBillItems!$D$2:$D$488, 1, FALSE)), "NO", "YES"))</f>
        <v>YES</v>
      </c>
      <c r="F96" s="12">
        <v>217</v>
      </c>
      <c r="G96" s="11" t="str">
        <f t="shared" si="11"/>
        <v>Radford University</v>
      </c>
      <c r="H96" s="12">
        <f t="shared" si="12"/>
        <v>96000</v>
      </c>
      <c r="I96" s="65">
        <f>SUMIFS(PB_Charges_Calculation!$AA$5:$AA$188,PB_Charges_Calculation!$I$5:$I$188,PB_Charges_Summary!F96)</f>
        <v>5099</v>
      </c>
      <c r="J96" s="65">
        <f>SUMIFS(PB_Charges_Calculation!$AC$5:$AC$188,PB_Charges_Calculation!$I$5:$I$188,PB_Charges_Summary!F96)</f>
        <v>13150</v>
      </c>
      <c r="K96" s="65">
        <f t="shared" si="13"/>
        <v>18249</v>
      </c>
    </row>
    <row r="97" spans="1:11" x14ac:dyDescent="0.25">
      <c r="A97" s="11" t="str">
        <f t="shared" si="7"/>
        <v>Education</v>
      </c>
      <c r="B97" s="12">
        <f t="shared" si="8"/>
        <v>122500</v>
      </c>
      <c r="C97" s="12">
        <f t="shared" si="9"/>
        <v>215</v>
      </c>
      <c r="D97" s="11" t="str">
        <f t="shared" si="10"/>
        <v>University of Mary Washington</v>
      </c>
      <c r="E97" s="62" t="str">
        <f>IF(C97=100, "YES", IF(ISNA(VLOOKUP(F97, BudgetBillItems!$D$2:$D$488, 1, FALSE)), "NO", "YES"))</f>
        <v>YES</v>
      </c>
      <c r="F97" s="12">
        <v>215</v>
      </c>
      <c r="G97" s="11" t="str">
        <f t="shared" si="11"/>
        <v>University of Mary Washington</v>
      </c>
      <c r="H97" s="12">
        <f t="shared" si="12"/>
        <v>97000</v>
      </c>
      <c r="I97" s="65">
        <f>SUMIFS(PB_Charges_Calculation!$AA$5:$AA$188,PB_Charges_Calculation!$I$5:$I$188,PB_Charges_Summary!F97)</f>
        <v>2380</v>
      </c>
      <c r="J97" s="65">
        <f>SUMIFS(PB_Charges_Calculation!$AC$5:$AC$188,PB_Charges_Calculation!$I$5:$I$188,PB_Charges_Summary!F97)</f>
        <v>8263</v>
      </c>
      <c r="K97" s="65">
        <f t="shared" si="13"/>
        <v>10643</v>
      </c>
    </row>
    <row r="98" spans="1:11" x14ac:dyDescent="0.25">
      <c r="A98" s="11" t="str">
        <f t="shared" si="7"/>
        <v>Education</v>
      </c>
      <c r="B98" s="12">
        <f t="shared" si="8"/>
        <v>122500</v>
      </c>
      <c r="C98" s="12">
        <f t="shared" si="9"/>
        <v>207</v>
      </c>
      <c r="D98" s="11" t="str">
        <f t="shared" si="10"/>
        <v>University of Virginia</v>
      </c>
      <c r="E98" s="62" t="str">
        <f>IF(C98=100, "YES", IF(ISNA(VLOOKUP(F98, BudgetBillItems!$D$2:$D$488, 1, FALSE)), "NO", "YES"))</f>
        <v>YES</v>
      </c>
      <c r="F98" s="12">
        <v>207</v>
      </c>
      <c r="G98" s="11" t="str">
        <f t="shared" si="11"/>
        <v>University of Virginia</v>
      </c>
      <c r="H98" s="12">
        <f t="shared" si="12"/>
        <v>98000</v>
      </c>
      <c r="I98" s="65">
        <f>SUMIFS(PB_Charges_Calculation!$AA$5:$AA$188,PB_Charges_Calculation!$I$5:$I$188,PB_Charges_Summary!F98)</f>
        <v>13531</v>
      </c>
      <c r="J98" s="65">
        <f>SUMIFS(PB_Charges_Calculation!$AC$5:$AC$188,PB_Charges_Calculation!$I$5:$I$188,PB_Charges_Summary!F98)</f>
        <v>94957</v>
      </c>
      <c r="K98" s="65">
        <f t="shared" si="13"/>
        <v>108488</v>
      </c>
    </row>
    <row r="99" spans="1:11" x14ac:dyDescent="0.25">
      <c r="A99" s="11" t="str">
        <f t="shared" si="7"/>
        <v>Education</v>
      </c>
      <c r="B99" s="12">
        <f t="shared" si="8"/>
        <v>122500</v>
      </c>
      <c r="C99" s="12">
        <f t="shared" si="9"/>
        <v>207</v>
      </c>
      <c r="D99" s="11" t="str">
        <f t="shared" si="10"/>
        <v>University of Virginia</v>
      </c>
      <c r="E99" s="62" t="str">
        <f>IF(C99=100, "YES", IF(ISNA(VLOOKUP(F99, BudgetBillItems!$D$2:$D$488, 1, FALSE)), "NO", "YES"))</f>
        <v>YES</v>
      </c>
      <c r="F99" s="12">
        <v>209</v>
      </c>
      <c r="G99" s="11" t="str">
        <f t="shared" si="11"/>
        <v>University of Virginia Medical Center</v>
      </c>
      <c r="H99" s="12">
        <f t="shared" si="12"/>
        <v>99000</v>
      </c>
      <c r="I99" s="65">
        <f>SUMIFS(PB_Charges_Calculation!$AA$5:$AA$188,PB_Charges_Calculation!$I$5:$I$188,PB_Charges_Summary!F99)</f>
        <v>0</v>
      </c>
      <c r="J99" s="65">
        <f>SUMIFS(PB_Charges_Calculation!$AC$5:$AC$188,PB_Charges_Calculation!$I$5:$I$188,PB_Charges_Summary!F99)</f>
        <v>135539</v>
      </c>
      <c r="K99" s="65">
        <f t="shared" si="13"/>
        <v>135539</v>
      </c>
    </row>
    <row r="100" spans="1:11" ht="30" x14ac:dyDescent="0.25">
      <c r="A100" s="11" t="str">
        <f t="shared" si="7"/>
        <v>Education</v>
      </c>
      <c r="B100" s="12">
        <f t="shared" si="8"/>
        <v>122500</v>
      </c>
      <c r="C100" s="12">
        <f t="shared" si="9"/>
        <v>207</v>
      </c>
      <c r="D100" s="11" t="str">
        <f t="shared" si="10"/>
        <v>University of Virginia</v>
      </c>
      <c r="E100" s="62" t="str">
        <f>IF(C100=100, "YES", IF(ISNA(VLOOKUP(F100, BudgetBillItems!$D$2:$D$488, 1, FALSE)), "NO", "YES"))</f>
        <v>YES</v>
      </c>
      <c r="F100" s="12">
        <v>246</v>
      </c>
      <c r="G100" s="11" t="str">
        <f t="shared" si="11"/>
        <v>University of Virginia's College at Wise</v>
      </c>
      <c r="H100" s="12">
        <f t="shared" si="12"/>
        <v>100000</v>
      </c>
      <c r="I100" s="65">
        <f>SUMIFS(PB_Charges_Calculation!$AA$5:$AA$188,PB_Charges_Calculation!$I$5:$I$188,PB_Charges_Summary!F100)</f>
        <v>1488</v>
      </c>
      <c r="J100" s="65">
        <f>SUMIFS(PB_Charges_Calculation!$AC$5:$AC$188,PB_Charges_Calculation!$I$5:$I$188,PB_Charges_Summary!F100)</f>
        <v>2509</v>
      </c>
      <c r="K100" s="65">
        <f t="shared" si="13"/>
        <v>3997</v>
      </c>
    </row>
    <row r="101" spans="1:11" x14ac:dyDescent="0.25">
      <c r="A101" s="11" t="str">
        <f t="shared" si="7"/>
        <v>Education</v>
      </c>
      <c r="B101" s="12">
        <f t="shared" si="8"/>
        <v>122500</v>
      </c>
      <c r="C101" s="12">
        <f t="shared" si="9"/>
        <v>236</v>
      </c>
      <c r="D101" s="11" t="str">
        <f t="shared" si="10"/>
        <v>Virginia Commonwealth University</v>
      </c>
      <c r="E101" s="62" t="str">
        <f>IF(C101=100, "YES", IF(ISNA(VLOOKUP(F101, BudgetBillItems!$D$2:$D$488, 1, FALSE)), "NO", "YES"))</f>
        <v>YES</v>
      </c>
      <c r="F101" s="12">
        <v>236</v>
      </c>
      <c r="G101" s="11" t="str">
        <f t="shared" si="11"/>
        <v>Virginia Commonwealth University</v>
      </c>
      <c r="H101" s="12">
        <f t="shared" si="12"/>
        <v>101000</v>
      </c>
      <c r="I101" s="65">
        <f>SUMIFS(PB_Charges_Calculation!$AA$5:$AA$188,PB_Charges_Calculation!$I$5:$I$188,PB_Charges_Summary!F101)</f>
        <v>18710</v>
      </c>
      <c r="J101" s="65">
        <f>SUMIFS(PB_Charges_Calculation!$AC$5:$AC$188,PB_Charges_Calculation!$I$5:$I$188,PB_Charges_Summary!F101)</f>
        <v>81955</v>
      </c>
      <c r="K101" s="65">
        <f t="shared" si="13"/>
        <v>100665</v>
      </c>
    </row>
    <row r="102" spans="1:11" x14ac:dyDescent="0.25">
      <c r="A102" s="11" t="str">
        <f t="shared" si="7"/>
        <v>Education</v>
      </c>
      <c r="B102" s="12">
        <f t="shared" si="8"/>
        <v>122500</v>
      </c>
      <c r="C102" s="12">
        <f t="shared" si="9"/>
        <v>260</v>
      </c>
      <c r="D102" s="11" t="str">
        <f t="shared" si="10"/>
        <v>Virginia Community College System</v>
      </c>
      <c r="E102" s="62" t="str">
        <f>IF(C102=100, "YES", IF(ISNA(VLOOKUP(F102, BudgetBillItems!$D$2:$D$488, 1, FALSE)), "NO", "YES"))</f>
        <v>YES</v>
      </c>
      <c r="F102" s="12">
        <v>260</v>
      </c>
      <c r="G102" s="11" t="str">
        <f t="shared" si="11"/>
        <v>Virginia Community College System</v>
      </c>
      <c r="H102" s="12">
        <f t="shared" si="12"/>
        <v>102000</v>
      </c>
      <c r="I102" s="65">
        <f>SUMIFS(PB_Charges_Calculation!$AA$5:$AA$188,PB_Charges_Calculation!$I$5:$I$188,PB_Charges_Summary!F102)</f>
        <v>38439</v>
      </c>
      <c r="J102" s="65">
        <f>SUMIFS(PB_Charges_Calculation!$AC$5:$AC$188,PB_Charges_Calculation!$I$5:$I$188,PB_Charges_Summary!F102)</f>
        <v>117032</v>
      </c>
      <c r="K102" s="65">
        <f t="shared" si="13"/>
        <v>155471</v>
      </c>
    </row>
    <row r="103" spans="1:11" x14ac:dyDescent="0.25">
      <c r="A103" s="11" t="str">
        <f t="shared" si="7"/>
        <v>Education</v>
      </c>
      <c r="B103" s="12">
        <f t="shared" si="8"/>
        <v>122500</v>
      </c>
      <c r="C103" s="12">
        <f t="shared" si="9"/>
        <v>211</v>
      </c>
      <c r="D103" s="11" t="str">
        <f t="shared" si="10"/>
        <v>Virginia Military Institute</v>
      </c>
      <c r="E103" s="62" t="str">
        <f>IF(C103=100, "YES", IF(ISNA(VLOOKUP(F103, BudgetBillItems!$D$2:$D$488, 1, FALSE)), "NO", "YES"))</f>
        <v>YES</v>
      </c>
      <c r="F103" s="12">
        <v>211</v>
      </c>
      <c r="G103" s="11" t="str">
        <f t="shared" si="11"/>
        <v>Virginia Military Institute</v>
      </c>
      <c r="H103" s="12">
        <f t="shared" si="12"/>
        <v>103000</v>
      </c>
      <c r="I103" s="65">
        <f>SUMIFS(PB_Charges_Calculation!$AA$5:$AA$188,PB_Charges_Calculation!$I$5:$I$188,PB_Charges_Summary!F103)</f>
        <v>1264</v>
      </c>
      <c r="J103" s="65">
        <f>SUMIFS(PB_Charges_Calculation!$AC$5:$AC$188,PB_Charges_Calculation!$I$5:$I$188,PB_Charges_Summary!F103)</f>
        <v>5600</v>
      </c>
      <c r="K103" s="65">
        <f t="shared" si="13"/>
        <v>6864</v>
      </c>
    </row>
    <row r="104" spans="1:11" ht="30" x14ac:dyDescent="0.25">
      <c r="A104" s="11" t="str">
        <f t="shared" si="7"/>
        <v>Education</v>
      </c>
      <c r="B104" s="12">
        <f t="shared" si="8"/>
        <v>122500</v>
      </c>
      <c r="C104" s="12">
        <f t="shared" si="9"/>
        <v>208</v>
      </c>
      <c r="D104" s="11" t="str">
        <f t="shared" si="10"/>
        <v>Virginia Polytechnic Institute and State University</v>
      </c>
      <c r="E104" s="62" t="str">
        <f>IF(C104=100, "YES", IF(ISNA(VLOOKUP(F104, BudgetBillItems!$D$2:$D$488, 1, FALSE)), "NO", "YES"))</f>
        <v>YES</v>
      </c>
      <c r="F104" s="12">
        <v>208</v>
      </c>
      <c r="G104" s="11" t="str">
        <f t="shared" si="11"/>
        <v>Virginia Polytechnic Institute and State University</v>
      </c>
      <c r="H104" s="12">
        <f t="shared" si="12"/>
        <v>104000</v>
      </c>
      <c r="I104" s="65">
        <f>SUMIFS(PB_Charges_Calculation!$AA$5:$AA$188,PB_Charges_Calculation!$I$5:$I$188,PB_Charges_Summary!F104)</f>
        <v>16468</v>
      </c>
      <c r="J104" s="65">
        <f>SUMIFS(PB_Charges_Calculation!$AC$5:$AC$188,PB_Charges_Calculation!$I$5:$I$188,PB_Charges_Summary!F104)</f>
        <v>92631</v>
      </c>
      <c r="K104" s="65">
        <f t="shared" si="13"/>
        <v>109099</v>
      </c>
    </row>
    <row r="105" spans="1:11" ht="30" x14ac:dyDescent="0.25">
      <c r="A105" s="11" t="str">
        <f t="shared" si="7"/>
        <v>Education</v>
      </c>
      <c r="B105" s="12">
        <f t="shared" si="8"/>
        <v>122500</v>
      </c>
      <c r="C105" s="12">
        <f t="shared" si="9"/>
        <v>208</v>
      </c>
      <c r="D105" s="11" t="str">
        <f t="shared" si="10"/>
        <v>Virginia Polytechnic Institute and State University</v>
      </c>
      <c r="E105" s="62" t="str">
        <f>IF(C105=100, "YES", IF(ISNA(VLOOKUP(F105, BudgetBillItems!$D$2:$D$488, 1, FALSE)), "NO", "YES"))</f>
        <v>YES</v>
      </c>
      <c r="F105" s="12">
        <v>229</v>
      </c>
      <c r="G105" s="11" t="str">
        <f t="shared" si="11"/>
        <v>Virginia Cooperative Extension and Agricultural Experiment Station</v>
      </c>
      <c r="H105" s="12">
        <f t="shared" si="12"/>
        <v>105000</v>
      </c>
      <c r="I105" s="65">
        <f>SUMIFS(PB_Charges_Calculation!$AA$5:$AA$188,PB_Charges_Calculation!$I$5:$I$188,PB_Charges_Summary!F105)</f>
        <v>6124</v>
      </c>
      <c r="J105" s="65">
        <f>SUMIFS(PB_Charges_Calculation!$AC$5:$AC$188,PB_Charges_Calculation!$I$5:$I$188,PB_Charges_Summary!F105)</f>
        <v>1853</v>
      </c>
      <c r="K105" s="65">
        <f t="shared" si="13"/>
        <v>7977</v>
      </c>
    </row>
    <row r="106" spans="1:11" x14ac:dyDescent="0.25">
      <c r="A106" s="11" t="str">
        <f t="shared" si="7"/>
        <v>Education</v>
      </c>
      <c r="B106" s="12">
        <f t="shared" si="8"/>
        <v>122500</v>
      </c>
      <c r="C106" s="12">
        <f t="shared" si="9"/>
        <v>212</v>
      </c>
      <c r="D106" s="11" t="str">
        <f t="shared" si="10"/>
        <v>Virginia State University</v>
      </c>
      <c r="E106" s="62" t="str">
        <f>IF(C106=100, "YES", IF(ISNA(VLOOKUP(F106, BudgetBillItems!$D$2:$D$488, 1, FALSE)), "NO", "YES"))</f>
        <v>YES</v>
      </c>
      <c r="F106" s="12">
        <v>212</v>
      </c>
      <c r="G106" s="11" t="str">
        <f t="shared" si="11"/>
        <v>Virginia State University</v>
      </c>
      <c r="H106" s="12">
        <f t="shared" si="12"/>
        <v>106000</v>
      </c>
      <c r="I106" s="65">
        <f>SUMIFS(PB_Charges_Calculation!$AA$5:$AA$188,PB_Charges_Calculation!$I$5:$I$188,PB_Charges_Summary!F106)</f>
        <v>3604</v>
      </c>
      <c r="J106" s="65">
        <f>SUMIFS(PB_Charges_Calculation!$AC$5:$AC$188,PB_Charges_Calculation!$I$5:$I$188,PB_Charges_Summary!F106)</f>
        <v>11974</v>
      </c>
      <c r="K106" s="65">
        <f t="shared" si="13"/>
        <v>15578</v>
      </c>
    </row>
    <row r="107" spans="1:11" ht="30" x14ac:dyDescent="0.25">
      <c r="A107" s="11" t="str">
        <f t="shared" si="7"/>
        <v>Education</v>
      </c>
      <c r="B107" s="12">
        <f t="shared" si="8"/>
        <v>122500</v>
      </c>
      <c r="C107" s="12">
        <f t="shared" si="9"/>
        <v>212</v>
      </c>
      <c r="D107" s="11" t="str">
        <f t="shared" si="10"/>
        <v>Virginia State University</v>
      </c>
      <c r="E107" s="62" t="str">
        <f>IF(C107=100, "YES", IF(ISNA(VLOOKUP(F107, BudgetBillItems!$D$2:$D$488, 1, FALSE)), "NO", "YES"))</f>
        <v>YES</v>
      </c>
      <c r="F107" s="12">
        <v>234</v>
      </c>
      <c r="G107" s="11" t="str">
        <f t="shared" si="11"/>
        <v>Cooperative Extension and Agricultural Research Services</v>
      </c>
      <c r="H107" s="12">
        <f t="shared" si="12"/>
        <v>107000</v>
      </c>
      <c r="I107" s="65">
        <f>SUMIFS(PB_Charges_Calculation!$AA$5:$AA$188,PB_Charges_Calculation!$I$5:$I$188,PB_Charges_Summary!F107)</f>
        <v>526</v>
      </c>
      <c r="J107" s="65">
        <f>SUMIFS(PB_Charges_Calculation!$AC$5:$AC$188,PB_Charges_Calculation!$I$5:$I$188,PB_Charges_Summary!F107)</f>
        <v>629</v>
      </c>
      <c r="K107" s="65">
        <f t="shared" si="13"/>
        <v>1155</v>
      </c>
    </row>
    <row r="108" spans="1:11" x14ac:dyDescent="0.25">
      <c r="A108" s="11" t="str">
        <f t="shared" si="7"/>
        <v>Education</v>
      </c>
      <c r="B108" s="12">
        <f t="shared" si="8"/>
        <v>122500</v>
      </c>
      <c r="C108" s="12">
        <f t="shared" si="9"/>
        <v>239</v>
      </c>
      <c r="D108" s="11" t="str">
        <f t="shared" si="10"/>
        <v>Frontier Culture Museum of Virginia</v>
      </c>
      <c r="E108" s="62" t="str">
        <f>IF(C108=100, "YES", IF(ISNA(VLOOKUP(F108, BudgetBillItems!$D$2:$D$488, 1, FALSE)), "NO", "YES"))</f>
        <v>YES</v>
      </c>
      <c r="F108" s="12">
        <v>239</v>
      </c>
      <c r="G108" s="11" t="str">
        <f t="shared" si="11"/>
        <v>Frontier Culture Museum of Virginia</v>
      </c>
      <c r="H108" s="12">
        <f t="shared" si="12"/>
        <v>108000</v>
      </c>
      <c r="I108" s="65">
        <f>SUMIFS(PB_Charges_Calculation!$AA$5:$AA$188,PB_Charges_Calculation!$I$5:$I$188,PB_Charges_Summary!F108)</f>
        <v>144</v>
      </c>
      <c r="J108" s="65">
        <f>SUMIFS(PB_Charges_Calculation!$AC$5:$AC$188,PB_Charges_Calculation!$I$5:$I$188,PB_Charges_Summary!F108)</f>
        <v>44</v>
      </c>
      <c r="K108" s="65">
        <f t="shared" si="13"/>
        <v>188</v>
      </c>
    </row>
    <row r="109" spans="1:11" x14ac:dyDescent="0.25">
      <c r="A109" s="11" t="str">
        <f t="shared" si="7"/>
        <v>Education</v>
      </c>
      <c r="B109" s="12">
        <f t="shared" si="8"/>
        <v>122500</v>
      </c>
      <c r="C109" s="12">
        <f t="shared" si="9"/>
        <v>417</v>
      </c>
      <c r="D109" s="11" t="str">
        <f t="shared" si="10"/>
        <v>Gunston Hall</v>
      </c>
      <c r="E109" s="62" t="str">
        <f>IF(C109=100, "YES", IF(ISNA(VLOOKUP(F109, BudgetBillItems!$D$2:$D$488, 1, FALSE)), "NO", "YES"))</f>
        <v>YES</v>
      </c>
      <c r="F109" s="12">
        <v>417</v>
      </c>
      <c r="G109" s="11" t="str">
        <f t="shared" si="11"/>
        <v>Gunston Hall</v>
      </c>
      <c r="H109" s="12">
        <f t="shared" si="12"/>
        <v>109000</v>
      </c>
      <c r="I109" s="65">
        <f>SUMIFS(PB_Charges_Calculation!$AA$5:$AA$188,PB_Charges_Calculation!$I$5:$I$188,PB_Charges_Summary!F109)</f>
        <v>49</v>
      </c>
      <c r="J109" s="65">
        <f>SUMIFS(PB_Charges_Calculation!$AC$5:$AC$188,PB_Charges_Calculation!$I$5:$I$188,PB_Charges_Summary!F109)</f>
        <v>26</v>
      </c>
      <c r="K109" s="65">
        <f t="shared" si="13"/>
        <v>75</v>
      </c>
    </row>
    <row r="110" spans="1:11" x14ac:dyDescent="0.25">
      <c r="A110" s="11" t="str">
        <f t="shared" si="7"/>
        <v>Education</v>
      </c>
      <c r="B110" s="12">
        <f t="shared" si="8"/>
        <v>122500</v>
      </c>
      <c r="C110" s="12">
        <f t="shared" si="9"/>
        <v>425</v>
      </c>
      <c r="D110" s="11" t="str">
        <f t="shared" si="10"/>
        <v>Jamestown-Yorktown Foundation</v>
      </c>
      <c r="E110" s="62" t="str">
        <f>IF(C110=100, "YES", IF(ISNA(VLOOKUP(F110, BudgetBillItems!$D$2:$D$488, 1, FALSE)), "NO", "YES"))</f>
        <v>YES</v>
      </c>
      <c r="F110" s="12">
        <v>425</v>
      </c>
      <c r="G110" s="11" t="str">
        <f t="shared" si="11"/>
        <v>Jamestown-Yorktown Foundation</v>
      </c>
      <c r="H110" s="12">
        <f t="shared" si="12"/>
        <v>110000</v>
      </c>
      <c r="I110" s="65">
        <f>SUMIFS(PB_Charges_Calculation!$AA$5:$AA$188,PB_Charges_Calculation!$I$5:$I$188,PB_Charges_Summary!F110)</f>
        <v>693</v>
      </c>
      <c r="J110" s="65">
        <f>SUMIFS(PB_Charges_Calculation!$AC$5:$AC$188,PB_Charges_Calculation!$I$5:$I$188,PB_Charges_Summary!F110)</f>
        <v>870</v>
      </c>
      <c r="K110" s="65">
        <f t="shared" si="13"/>
        <v>1563</v>
      </c>
    </row>
    <row r="111" spans="1:11" x14ac:dyDescent="0.25">
      <c r="A111" s="11" t="str">
        <f t="shared" si="7"/>
        <v>Education</v>
      </c>
      <c r="B111" s="12">
        <f t="shared" si="8"/>
        <v>122500</v>
      </c>
      <c r="C111" s="12">
        <f t="shared" si="9"/>
        <v>202</v>
      </c>
      <c r="D111" s="11" t="str">
        <f t="shared" si="10"/>
        <v>The Library Of Virginia</v>
      </c>
      <c r="E111" s="62" t="str">
        <f>IF(C111=100, "YES", IF(ISNA(VLOOKUP(F111, BudgetBillItems!$D$2:$D$488, 1, FALSE)), "NO", "YES"))</f>
        <v>YES</v>
      </c>
      <c r="F111" s="12">
        <v>202</v>
      </c>
      <c r="G111" s="11" t="str">
        <f t="shared" si="11"/>
        <v>The Library Of Virginia</v>
      </c>
      <c r="H111" s="12">
        <f t="shared" si="12"/>
        <v>111000</v>
      </c>
      <c r="I111" s="65">
        <f>SUMIFS(PB_Charges_Calculation!$AA$5:$AA$188,PB_Charges_Calculation!$I$5:$I$188,PB_Charges_Summary!F111)</f>
        <v>2653</v>
      </c>
      <c r="J111" s="65">
        <f>SUMIFS(PB_Charges_Calculation!$AC$5:$AC$188,PB_Charges_Calculation!$I$5:$I$188,PB_Charges_Summary!F111)</f>
        <v>1041</v>
      </c>
      <c r="K111" s="65">
        <f t="shared" si="13"/>
        <v>3694</v>
      </c>
    </row>
    <row r="112" spans="1:11" x14ac:dyDescent="0.25">
      <c r="A112" s="11" t="str">
        <f t="shared" si="7"/>
        <v>Education</v>
      </c>
      <c r="B112" s="12">
        <f t="shared" si="8"/>
        <v>122500</v>
      </c>
      <c r="C112" s="12">
        <f t="shared" si="9"/>
        <v>146</v>
      </c>
      <c r="D112" s="11" t="str">
        <f t="shared" si="10"/>
        <v>The Science Museum of Virginia</v>
      </c>
      <c r="E112" s="62" t="str">
        <f>IF(C112=100, "YES", IF(ISNA(VLOOKUP(F112, BudgetBillItems!$D$2:$D$488, 1, FALSE)), "NO", "YES"))</f>
        <v>YES</v>
      </c>
      <c r="F112" s="12">
        <v>146</v>
      </c>
      <c r="G112" s="11" t="str">
        <f t="shared" si="11"/>
        <v>The Science Museum of Virginia</v>
      </c>
      <c r="H112" s="12">
        <f t="shared" si="12"/>
        <v>112000</v>
      </c>
      <c r="I112" s="65">
        <f>SUMIFS(PB_Charges_Calculation!$AA$5:$AA$188,PB_Charges_Calculation!$I$5:$I$188,PB_Charges_Summary!F112)</f>
        <v>500</v>
      </c>
      <c r="J112" s="65">
        <f>SUMIFS(PB_Charges_Calculation!$AC$5:$AC$188,PB_Charges_Calculation!$I$5:$I$188,PB_Charges_Summary!F112)</f>
        <v>624</v>
      </c>
      <c r="K112" s="65">
        <f t="shared" si="13"/>
        <v>1124</v>
      </c>
    </row>
    <row r="113" spans="1:11" x14ac:dyDescent="0.25">
      <c r="A113" s="11" t="str">
        <f t="shared" si="7"/>
        <v>Education</v>
      </c>
      <c r="B113" s="12">
        <f t="shared" si="8"/>
        <v>122500</v>
      </c>
      <c r="C113" s="12">
        <f t="shared" si="9"/>
        <v>148</v>
      </c>
      <c r="D113" s="11" t="str">
        <f t="shared" si="10"/>
        <v>Virginia Commission for the Arts</v>
      </c>
      <c r="E113" s="62" t="str">
        <f>IF(C113=100, "YES", IF(ISNA(VLOOKUP(F113, BudgetBillItems!$D$2:$D$488, 1, FALSE)), "NO", "YES"))</f>
        <v>YES</v>
      </c>
      <c r="F113" s="12">
        <v>148</v>
      </c>
      <c r="G113" s="11" t="str">
        <f t="shared" si="11"/>
        <v>Virginia Commission for the Arts</v>
      </c>
      <c r="H113" s="12">
        <f t="shared" si="12"/>
        <v>113000</v>
      </c>
      <c r="I113" s="65">
        <f>SUMIFS(PB_Charges_Calculation!$AA$5:$AA$188,PB_Charges_Calculation!$I$5:$I$188,PB_Charges_Summary!F113)</f>
        <v>385</v>
      </c>
      <c r="J113" s="65">
        <f>SUMIFS(PB_Charges_Calculation!$AC$5:$AC$188,PB_Charges_Calculation!$I$5:$I$188,PB_Charges_Summary!F113)</f>
        <v>85</v>
      </c>
      <c r="K113" s="65">
        <f t="shared" si="13"/>
        <v>470</v>
      </c>
    </row>
    <row r="114" spans="1:11" x14ac:dyDescent="0.25">
      <c r="A114" s="11" t="str">
        <f t="shared" si="7"/>
        <v>Education</v>
      </c>
      <c r="B114" s="12">
        <f t="shared" si="8"/>
        <v>122500</v>
      </c>
      <c r="C114" s="12">
        <f t="shared" si="9"/>
        <v>238</v>
      </c>
      <c r="D114" s="11" t="str">
        <f t="shared" si="10"/>
        <v>Virginia Museum of Fine Arts</v>
      </c>
      <c r="E114" s="62" t="str">
        <f>IF(C114=100, "YES", IF(ISNA(VLOOKUP(F114, BudgetBillItems!$D$2:$D$488, 1, FALSE)), "NO", "YES"))</f>
        <v>YES</v>
      </c>
      <c r="F114" s="12">
        <v>238</v>
      </c>
      <c r="G114" s="11" t="str">
        <f t="shared" si="11"/>
        <v>Virginia Museum of Fine Arts</v>
      </c>
      <c r="H114" s="12">
        <f t="shared" si="12"/>
        <v>114000</v>
      </c>
      <c r="I114" s="65">
        <f>SUMIFS(PB_Charges_Calculation!$AA$5:$AA$188,PB_Charges_Calculation!$I$5:$I$188,PB_Charges_Summary!F114)</f>
        <v>971</v>
      </c>
      <c r="J114" s="65">
        <f>SUMIFS(PB_Charges_Calculation!$AC$5:$AC$188,PB_Charges_Calculation!$I$5:$I$188,PB_Charges_Summary!F114)</f>
        <v>1924</v>
      </c>
      <c r="K114" s="65">
        <f t="shared" si="13"/>
        <v>2895</v>
      </c>
    </row>
    <row r="115" spans="1:11" x14ac:dyDescent="0.25">
      <c r="A115" s="11" t="str">
        <f t="shared" si="7"/>
        <v>Education</v>
      </c>
      <c r="B115" s="12">
        <f t="shared" si="8"/>
        <v>122500</v>
      </c>
      <c r="C115" s="12">
        <f t="shared" si="9"/>
        <v>274</v>
      </c>
      <c r="D115" s="11" t="str">
        <f t="shared" si="10"/>
        <v>Eastern Virginia Medical School</v>
      </c>
      <c r="E115" s="62" t="str">
        <f>IF(C115=100, "YES", IF(ISNA(VLOOKUP(F115, BudgetBillItems!$D$2:$D$488, 1, FALSE)), "NO", "YES"))</f>
        <v>YES</v>
      </c>
      <c r="F115" s="12">
        <v>274</v>
      </c>
      <c r="G115" s="11" t="str">
        <f t="shared" si="11"/>
        <v>Eastern Virginia Medical School</v>
      </c>
      <c r="H115" s="12">
        <f t="shared" si="12"/>
        <v>115000</v>
      </c>
      <c r="I115" s="65">
        <f>SUMIFS(PB_Charges_Calculation!$AA$5:$AA$188,PB_Charges_Calculation!$I$5:$I$188,PB_Charges_Summary!F115)</f>
        <v>2413</v>
      </c>
      <c r="J115" s="65">
        <f>SUMIFS(PB_Charges_Calculation!$AC$5:$AC$188,PB_Charges_Calculation!$I$5:$I$188,PB_Charges_Summary!F115)</f>
        <v>0</v>
      </c>
      <c r="K115" s="65">
        <f t="shared" si="13"/>
        <v>2413</v>
      </c>
    </row>
    <row r="116" spans="1:11" x14ac:dyDescent="0.25">
      <c r="A116" s="11" t="str">
        <f t="shared" si="7"/>
        <v>Education</v>
      </c>
      <c r="B116" s="12">
        <f t="shared" si="8"/>
        <v>122500</v>
      </c>
      <c r="C116" s="12">
        <f t="shared" si="9"/>
        <v>938</v>
      </c>
      <c r="D116" s="11" t="str">
        <f t="shared" si="10"/>
        <v>New College Institute</v>
      </c>
      <c r="E116" s="62" t="str">
        <f>IF(C116=100, "YES", IF(ISNA(VLOOKUP(F116, BudgetBillItems!$D$2:$D$488, 1, FALSE)), "NO", "YES"))</f>
        <v>YES</v>
      </c>
      <c r="F116" s="12">
        <v>938</v>
      </c>
      <c r="G116" s="11" t="str">
        <f t="shared" si="11"/>
        <v>New College Institute</v>
      </c>
      <c r="H116" s="12">
        <f t="shared" si="12"/>
        <v>116000</v>
      </c>
      <c r="I116" s="65">
        <f>SUMIFS(PB_Charges_Calculation!$AA$5:$AA$188,PB_Charges_Calculation!$I$5:$I$188,PB_Charges_Summary!F116)</f>
        <v>145</v>
      </c>
      <c r="J116" s="65">
        <f>SUMIFS(PB_Charges_Calculation!$AC$5:$AC$188,PB_Charges_Calculation!$I$5:$I$188,PB_Charges_Summary!F116)</f>
        <v>109</v>
      </c>
      <c r="K116" s="65">
        <f t="shared" si="13"/>
        <v>254</v>
      </c>
    </row>
    <row r="117" spans="1:11" ht="30" x14ac:dyDescent="0.25">
      <c r="A117" s="11" t="str">
        <f t="shared" si="7"/>
        <v>Education</v>
      </c>
      <c r="B117" s="12">
        <f t="shared" si="8"/>
        <v>122500</v>
      </c>
      <c r="C117" s="12">
        <f t="shared" si="9"/>
        <v>885</v>
      </c>
      <c r="D117" s="11" t="str">
        <f t="shared" si="10"/>
        <v xml:space="preserve">Institute for Advanced Learning and Research </v>
      </c>
      <c r="E117" s="62" t="str">
        <f>IF(C117=100, "YES", IF(ISNA(VLOOKUP(F117, BudgetBillItems!$D$2:$D$488, 1, FALSE)), "NO", "YES"))</f>
        <v>YES</v>
      </c>
      <c r="F117" s="12">
        <v>885</v>
      </c>
      <c r="G117" s="11" t="str">
        <f t="shared" si="11"/>
        <v xml:space="preserve">Institute for Advanced Learning and Research </v>
      </c>
      <c r="H117" s="12">
        <f t="shared" si="12"/>
        <v>117000</v>
      </c>
      <c r="I117" s="65">
        <f>SUMIFS(PB_Charges_Calculation!$AA$5:$AA$188,PB_Charges_Calculation!$I$5:$I$188,PB_Charges_Summary!F117)</f>
        <v>606</v>
      </c>
      <c r="J117" s="65">
        <f>SUMIFS(PB_Charges_Calculation!$AC$5:$AC$188,PB_Charges_Calculation!$I$5:$I$188,PB_Charges_Summary!F117)</f>
        <v>0</v>
      </c>
      <c r="K117" s="65">
        <f t="shared" si="13"/>
        <v>606</v>
      </c>
    </row>
    <row r="118" spans="1:11" x14ac:dyDescent="0.25">
      <c r="A118" s="11" t="str">
        <f t="shared" si="7"/>
        <v>Education</v>
      </c>
      <c r="B118" s="12">
        <f t="shared" si="8"/>
        <v>122500</v>
      </c>
      <c r="C118" s="12">
        <f t="shared" si="9"/>
        <v>935</v>
      </c>
      <c r="D118" s="11" t="str">
        <f t="shared" si="10"/>
        <v xml:space="preserve">Roanoke Higher Education Authority </v>
      </c>
      <c r="E118" s="62" t="str">
        <f>IF(C118=100, "YES", IF(ISNA(VLOOKUP(F118, BudgetBillItems!$D$2:$D$488, 1, FALSE)), "NO", "YES"))</f>
        <v>YES</v>
      </c>
      <c r="F118" s="12">
        <v>935</v>
      </c>
      <c r="G118" s="11" t="str">
        <f t="shared" si="11"/>
        <v xml:space="preserve">Roanoke Higher Education Authority </v>
      </c>
      <c r="H118" s="12">
        <f t="shared" si="12"/>
        <v>118000</v>
      </c>
      <c r="I118" s="65">
        <f>SUMIFS(PB_Charges_Calculation!$AA$5:$AA$188,PB_Charges_Calculation!$I$5:$I$188,PB_Charges_Summary!F118)</f>
        <v>111</v>
      </c>
      <c r="J118" s="65">
        <f>SUMIFS(PB_Charges_Calculation!$AC$5:$AC$188,PB_Charges_Calculation!$I$5:$I$188,PB_Charges_Summary!F118)</f>
        <v>0</v>
      </c>
      <c r="K118" s="65">
        <f t="shared" si="13"/>
        <v>111</v>
      </c>
    </row>
    <row r="119" spans="1:11" ht="30" x14ac:dyDescent="0.25">
      <c r="A119" s="11" t="str">
        <f t="shared" si="7"/>
        <v>Education</v>
      </c>
      <c r="B119" s="12">
        <f t="shared" si="8"/>
        <v>122500</v>
      </c>
      <c r="C119" s="12">
        <f t="shared" si="9"/>
        <v>937</v>
      </c>
      <c r="D119" s="11" t="str">
        <f t="shared" si="10"/>
        <v>Southern Virginia Higher Education Center</v>
      </c>
      <c r="E119" s="62" t="str">
        <f>IF(C119=100, "YES", IF(ISNA(VLOOKUP(F119, BudgetBillItems!$D$2:$D$488, 1, FALSE)), "NO", "YES"))</f>
        <v>YES</v>
      </c>
      <c r="F119" s="12">
        <v>937</v>
      </c>
      <c r="G119" s="11" t="str">
        <f t="shared" si="11"/>
        <v>Southern Virginia Higher Education Center</v>
      </c>
      <c r="H119" s="12">
        <f t="shared" si="12"/>
        <v>119000</v>
      </c>
      <c r="I119" s="65">
        <f>SUMIFS(PB_Charges_Calculation!$AA$5:$AA$188,PB_Charges_Calculation!$I$5:$I$188,PB_Charges_Summary!F119)</f>
        <v>226</v>
      </c>
      <c r="J119" s="65">
        <f>SUMIFS(PB_Charges_Calculation!$AC$5:$AC$188,PB_Charges_Calculation!$I$5:$I$188,PB_Charges_Summary!F119)</f>
        <v>203</v>
      </c>
      <c r="K119" s="65">
        <f t="shared" si="13"/>
        <v>429</v>
      </c>
    </row>
    <row r="120" spans="1:11" ht="30" x14ac:dyDescent="0.25">
      <c r="A120" s="11" t="str">
        <f t="shared" si="7"/>
        <v>Education</v>
      </c>
      <c r="B120" s="12">
        <f t="shared" si="8"/>
        <v>122500</v>
      </c>
      <c r="C120" s="12">
        <f t="shared" si="9"/>
        <v>948</v>
      </c>
      <c r="D120" s="11" t="str">
        <f t="shared" si="10"/>
        <v>Southwest Virginia Higher Education Center</v>
      </c>
      <c r="E120" s="62" t="str">
        <f>IF(C120=100, "YES", IF(ISNA(VLOOKUP(F120, BudgetBillItems!$D$2:$D$488, 1, FALSE)), "NO", "YES"))</f>
        <v>YES</v>
      </c>
      <c r="F120" s="12">
        <v>948</v>
      </c>
      <c r="G120" s="11" t="str">
        <f t="shared" si="11"/>
        <v>Southwest Virginia Higher Education Center</v>
      </c>
      <c r="H120" s="12">
        <f t="shared" si="12"/>
        <v>120000</v>
      </c>
      <c r="I120" s="65">
        <f>SUMIFS(PB_Charges_Calculation!$AA$5:$AA$188,PB_Charges_Calculation!$I$5:$I$188,PB_Charges_Summary!F120)</f>
        <v>191</v>
      </c>
      <c r="J120" s="65">
        <f>SUMIFS(PB_Charges_Calculation!$AC$5:$AC$188,PB_Charges_Calculation!$I$5:$I$188,PB_Charges_Summary!F120)</f>
        <v>723</v>
      </c>
      <c r="K120" s="65">
        <f t="shared" si="13"/>
        <v>914</v>
      </c>
    </row>
    <row r="121" spans="1:11" ht="45" x14ac:dyDescent="0.25">
      <c r="A121" s="11" t="str">
        <f t="shared" si="7"/>
        <v>Education</v>
      </c>
      <c r="B121" s="12">
        <f t="shared" si="8"/>
        <v>122500</v>
      </c>
      <c r="C121" s="12">
        <f t="shared" si="9"/>
        <v>936</v>
      </c>
      <c r="D121" s="11" t="str">
        <f t="shared" si="10"/>
        <v>Southeastern Universities Research Association Doing Business for Jefferson Science Associates, LLC</v>
      </c>
      <c r="E121" s="62" t="str">
        <f>IF(C121=100, "YES", IF(ISNA(VLOOKUP(F121, BudgetBillItems!$D$2:$D$488, 1, FALSE)), "NO", "YES"))</f>
        <v>YES</v>
      </c>
      <c r="F121" s="12">
        <v>936</v>
      </c>
      <c r="G121" s="11" t="str">
        <f t="shared" si="11"/>
        <v>Southeastern Universities Research Association Doing Business for Jefferson Science Associates, LLC</v>
      </c>
      <c r="H121" s="12">
        <f t="shared" si="12"/>
        <v>121000</v>
      </c>
      <c r="I121" s="65">
        <f>SUMIFS(PB_Charges_Calculation!$AA$5:$AA$188,PB_Charges_Calculation!$I$5:$I$188,PB_Charges_Summary!F121)</f>
        <v>114</v>
      </c>
      <c r="J121" s="65">
        <f>SUMIFS(PB_Charges_Calculation!$AC$5:$AC$188,PB_Charges_Calculation!$I$5:$I$188,PB_Charges_Summary!F121)</f>
        <v>0</v>
      </c>
      <c r="K121" s="65">
        <f t="shared" si="13"/>
        <v>114</v>
      </c>
    </row>
    <row r="122" spans="1:11" x14ac:dyDescent="0.25">
      <c r="A122" s="11" t="str">
        <f t="shared" si="7"/>
        <v>Finance</v>
      </c>
      <c r="B122" s="12">
        <f t="shared" si="8"/>
        <v>130000</v>
      </c>
      <c r="C122" s="12">
        <f t="shared" si="9"/>
        <v>190</v>
      </c>
      <c r="D122" s="11" t="str">
        <f t="shared" si="10"/>
        <v>Secretary of Finance</v>
      </c>
      <c r="E122" s="62" t="str">
        <f>IF(C122=100, "YES", IF(ISNA(VLOOKUP(F122, BudgetBillItems!$D$2:$D$488, 1, FALSE)), "NO", "YES"))</f>
        <v>YES</v>
      </c>
      <c r="F122" s="12">
        <v>190</v>
      </c>
      <c r="G122" s="11" t="str">
        <f t="shared" si="11"/>
        <v>Secretary of Finance</v>
      </c>
      <c r="H122" s="12">
        <f t="shared" si="12"/>
        <v>124000</v>
      </c>
      <c r="I122" s="65">
        <f>SUMIFS(PB_Charges_Calculation!$AA$5:$AA$188,PB_Charges_Calculation!$I$5:$I$188,PB_Charges_Summary!F122)</f>
        <v>42</v>
      </c>
      <c r="J122" s="65">
        <f>SUMIFS(PB_Charges_Calculation!$AC$5:$AC$188,PB_Charges_Calculation!$I$5:$I$188,PB_Charges_Summary!F122)</f>
        <v>0</v>
      </c>
      <c r="K122" s="65">
        <f t="shared" si="13"/>
        <v>42</v>
      </c>
    </row>
    <row r="123" spans="1:11" x14ac:dyDescent="0.25">
      <c r="A123" s="11" t="str">
        <f t="shared" si="7"/>
        <v>Finance</v>
      </c>
      <c r="B123" s="12">
        <f t="shared" si="8"/>
        <v>130000</v>
      </c>
      <c r="C123" s="12">
        <f t="shared" si="9"/>
        <v>151</v>
      </c>
      <c r="D123" s="11" t="str">
        <f t="shared" si="10"/>
        <v>Department of Accounts</v>
      </c>
      <c r="E123" s="62" t="str">
        <f>IF(C123=100, "YES", IF(ISNA(VLOOKUP(F123, BudgetBillItems!$D$2:$D$488, 1, FALSE)), "NO", "YES"))</f>
        <v>YES</v>
      </c>
      <c r="F123" s="12">
        <v>151</v>
      </c>
      <c r="G123" s="11" t="str">
        <f t="shared" si="11"/>
        <v>Department of Accounts</v>
      </c>
      <c r="H123" s="12">
        <f t="shared" si="12"/>
        <v>125000</v>
      </c>
      <c r="I123" s="65">
        <f>SUMIFS(PB_Charges_Calculation!$AA$5:$AA$188,PB_Charges_Calculation!$I$5:$I$188,PB_Charges_Summary!F123)</f>
        <v>1073</v>
      </c>
      <c r="J123" s="65">
        <f>SUMIFS(PB_Charges_Calculation!$AC$5:$AC$188,PB_Charges_Calculation!$I$5:$I$188,PB_Charges_Summary!F123)</f>
        <v>81</v>
      </c>
      <c r="K123" s="65">
        <f t="shared" si="13"/>
        <v>1154</v>
      </c>
    </row>
    <row r="124" spans="1:11" ht="30" hidden="1" x14ac:dyDescent="0.25">
      <c r="A124" s="11" t="str">
        <f t="shared" si="7"/>
        <v>Finance</v>
      </c>
      <c r="B124" s="12">
        <f t="shared" si="8"/>
        <v>130000</v>
      </c>
      <c r="C124" s="12">
        <f t="shared" si="9"/>
        <v>151</v>
      </c>
      <c r="D124" s="11" t="str">
        <f t="shared" si="10"/>
        <v>Department of Accounts</v>
      </c>
      <c r="E124" s="62" t="str">
        <f>IF(C124=100, "YES", IF(ISNA(VLOOKUP(F124, BudgetBillItems!$D$2:$D$488, 1, FALSE)), "NO", "YES"))</f>
        <v>YES</v>
      </c>
      <c r="F124" s="12">
        <v>162</v>
      </c>
      <c r="G124" s="11" t="str">
        <f t="shared" si="11"/>
        <v>Department of Accounts Transfer Payments</v>
      </c>
      <c r="H124" s="12">
        <f t="shared" si="12"/>
        <v>126000</v>
      </c>
      <c r="I124" s="65">
        <f>SUMIFS(PB_Charges_Calculation!$AA$5:$AA$188,PB_Charges_Calculation!$I$5:$I$188,PB_Charges_Summary!F124)</f>
        <v>0</v>
      </c>
      <c r="J124" s="65">
        <f>SUMIFS(PB_Charges_Calculation!$AC$5:$AC$188,PB_Charges_Calculation!$I$5:$I$188,PB_Charges_Summary!F124)</f>
        <v>0</v>
      </c>
      <c r="K124" s="65">
        <f t="shared" si="13"/>
        <v>0</v>
      </c>
    </row>
    <row r="125" spans="1:11" x14ac:dyDescent="0.25">
      <c r="A125" s="11" t="str">
        <f t="shared" si="7"/>
        <v>Finance</v>
      </c>
      <c r="B125" s="12">
        <f t="shared" si="8"/>
        <v>130000</v>
      </c>
      <c r="C125" s="12">
        <f t="shared" si="9"/>
        <v>122</v>
      </c>
      <c r="D125" s="11" t="str">
        <f t="shared" si="10"/>
        <v>Department of Planning and Budget</v>
      </c>
      <c r="E125" s="62" t="str">
        <f>IF(C125=100, "YES", IF(ISNA(VLOOKUP(F125, BudgetBillItems!$D$2:$D$488, 1, FALSE)), "NO", "YES"))</f>
        <v>YES</v>
      </c>
      <c r="F125" s="12">
        <v>122</v>
      </c>
      <c r="G125" s="11" t="str">
        <f t="shared" si="11"/>
        <v>Department of Planning and Budget</v>
      </c>
      <c r="H125" s="12">
        <f t="shared" si="12"/>
        <v>127000</v>
      </c>
      <c r="I125" s="65">
        <f>SUMIFS(PB_Charges_Calculation!$AA$5:$AA$188,PB_Charges_Calculation!$I$5:$I$188,PB_Charges_Summary!F125)</f>
        <v>694</v>
      </c>
      <c r="J125" s="65">
        <f>SUMIFS(PB_Charges_Calculation!$AC$5:$AC$188,PB_Charges_Calculation!$I$5:$I$188,PB_Charges_Summary!F125)</f>
        <v>0</v>
      </c>
      <c r="K125" s="65">
        <f t="shared" si="13"/>
        <v>694</v>
      </c>
    </row>
    <row r="126" spans="1:11" x14ac:dyDescent="0.25">
      <c r="A126" s="11" t="str">
        <f t="shared" si="7"/>
        <v>Finance</v>
      </c>
      <c r="B126" s="12">
        <f t="shared" si="8"/>
        <v>130000</v>
      </c>
      <c r="C126" s="12">
        <f t="shared" si="9"/>
        <v>161</v>
      </c>
      <c r="D126" s="11" t="str">
        <f t="shared" si="10"/>
        <v>Department of Taxation</v>
      </c>
      <c r="E126" s="62" t="str">
        <f>IF(C126=100, "YES", IF(ISNA(VLOOKUP(F126, BudgetBillItems!$D$2:$D$488, 1, FALSE)), "NO", "YES"))</f>
        <v>YES</v>
      </c>
      <c r="F126" s="12">
        <v>161</v>
      </c>
      <c r="G126" s="11" t="str">
        <f t="shared" si="11"/>
        <v>Department of Taxation</v>
      </c>
      <c r="H126" s="12">
        <f t="shared" si="12"/>
        <v>128000</v>
      </c>
      <c r="I126" s="65">
        <f>SUMIFS(PB_Charges_Calculation!$AA$5:$AA$188,PB_Charges_Calculation!$I$5:$I$188,PB_Charges_Summary!F126)</f>
        <v>8443</v>
      </c>
      <c r="J126" s="65">
        <f>SUMIFS(PB_Charges_Calculation!$AC$5:$AC$188,PB_Charges_Calculation!$I$5:$I$188,PB_Charges_Summary!F126)</f>
        <v>1317</v>
      </c>
      <c r="K126" s="65">
        <f t="shared" si="13"/>
        <v>9760</v>
      </c>
    </row>
    <row r="127" spans="1:11" x14ac:dyDescent="0.25">
      <c r="A127" s="11" t="str">
        <f t="shared" si="7"/>
        <v>Finance</v>
      </c>
      <c r="B127" s="12">
        <f t="shared" si="8"/>
        <v>130000</v>
      </c>
      <c r="C127" s="12">
        <f t="shared" si="9"/>
        <v>152</v>
      </c>
      <c r="D127" s="11" t="str">
        <f t="shared" si="10"/>
        <v>Department of the Treasury</v>
      </c>
      <c r="E127" s="62" t="str">
        <f>IF(C127=100, "YES", IF(ISNA(VLOOKUP(F127, BudgetBillItems!$D$2:$D$488, 1, FALSE)), "NO", "YES"))</f>
        <v>YES</v>
      </c>
      <c r="F127" s="12">
        <v>152</v>
      </c>
      <c r="G127" s="11" t="str">
        <f t="shared" si="11"/>
        <v>Department of the Treasury</v>
      </c>
      <c r="H127" s="12">
        <f t="shared" si="12"/>
        <v>129000</v>
      </c>
      <c r="I127" s="65">
        <f>SUMIFS(PB_Charges_Calculation!$AA$5:$AA$188,PB_Charges_Calculation!$I$5:$I$188,PB_Charges_Summary!F127)</f>
        <v>769</v>
      </c>
      <c r="J127" s="65">
        <f>SUMIFS(PB_Charges_Calculation!$AC$5:$AC$188,PB_Charges_Calculation!$I$5:$I$188,PB_Charges_Summary!F127)</f>
        <v>1062</v>
      </c>
      <c r="K127" s="65">
        <f t="shared" si="13"/>
        <v>1831</v>
      </c>
    </row>
    <row r="128" spans="1:11" hidden="1" x14ac:dyDescent="0.25">
      <c r="A128" s="11" t="str">
        <f t="shared" si="7"/>
        <v>Finance</v>
      </c>
      <c r="B128" s="12">
        <f t="shared" si="8"/>
        <v>130000</v>
      </c>
      <c r="C128" s="12">
        <f t="shared" si="9"/>
        <v>155</v>
      </c>
      <c r="D128" s="11" t="str">
        <f t="shared" si="10"/>
        <v>Treasury Board</v>
      </c>
      <c r="E128" s="62" t="str">
        <f>IF(C128=100, "YES", IF(ISNA(VLOOKUP(F128, BudgetBillItems!$D$2:$D$488, 1, FALSE)), "NO", "YES"))</f>
        <v>YES</v>
      </c>
      <c r="F128" s="12">
        <v>155</v>
      </c>
      <c r="G128" s="11" t="str">
        <f t="shared" si="11"/>
        <v>Treasury Board</v>
      </c>
      <c r="H128" s="12">
        <f t="shared" si="12"/>
        <v>130000</v>
      </c>
      <c r="I128" s="65">
        <f>SUMIFS(PB_Charges_Calculation!$AA$5:$AA$188,PB_Charges_Calculation!$I$5:$I$188,PB_Charges_Summary!F128)</f>
        <v>0</v>
      </c>
      <c r="J128" s="65">
        <f>SUMIFS(PB_Charges_Calculation!$AC$5:$AC$188,PB_Charges_Calculation!$I$5:$I$188,PB_Charges_Summary!F128)</f>
        <v>0</v>
      </c>
      <c r="K128" s="65">
        <f t="shared" si="13"/>
        <v>0</v>
      </c>
    </row>
    <row r="129" spans="1:11" ht="30" x14ac:dyDescent="0.25">
      <c r="A129" s="11" t="str">
        <f t="shared" si="7"/>
        <v>Health and Human Resources</v>
      </c>
      <c r="B129" s="12">
        <f t="shared" si="8"/>
        <v>148000</v>
      </c>
      <c r="C129" s="12">
        <f t="shared" si="9"/>
        <v>188</v>
      </c>
      <c r="D129" s="11" t="str">
        <f t="shared" si="10"/>
        <v>Secretary of Health and Human Resources</v>
      </c>
      <c r="E129" s="62" t="str">
        <f>IF(C129=100, "YES", IF(ISNA(VLOOKUP(F129, BudgetBillItems!$D$2:$D$488, 1, FALSE)), "NO", "YES"))</f>
        <v>YES</v>
      </c>
      <c r="F129" s="12">
        <v>188</v>
      </c>
      <c r="G129" s="11" t="str">
        <f t="shared" si="11"/>
        <v>Secretary of Health and Human Resources</v>
      </c>
      <c r="H129" s="12">
        <f t="shared" si="12"/>
        <v>131000</v>
      </c>
      <c r="I129" s="65">
        <f>SUMIFS(PB_Charges_Calculation!$AA$5:$AA$188,PB_Charges_Calculation!$I$5:$I$188,PB_Charges_Summary!F129)</f>
        <v>63</v>
      </c>
      <c r="J129" s="65">
        <f>SUMIFS(PB_Charges_Calculation!$AC$5:$AC$188,PB_Charges_Calculation!$I$5:$I$188,PB_Charges_Summary!F129)</f>
        <v>0</v>
      </c>
      <c r="K129" s="65">
        <f t="shared" si="13"/>
        <v>63</v>
      </c>
    </row>
    <row r="130" spans="1:11" ht="30" x14ac:dyDescent="0.25">
      <c r="A130" s="11" t="str">
        <f t="shared" si="7"/>
        <v>Health and Human Resources</v>
      </c>
      <c r="B130" s="12">
        <f t="shared" si="8"/>
        <v>148000</v>
      </c>
      <c r="C130" s="12">
        <f t="shared" si="9"/>
        <v>188</v>
      </c>
      <c r="D130" s="11" t="str">
        <f t="shared" si="10"/>
        <v>Secretary of Health and Human Resources</v>
      </c>
      <c r="E130" s="62" t="str">
        <f>IF(C130=100, "YES", IF(ISNA(VLOOKUP(F130, BudgetBillItems!$D$2:$D$488, 1, FALSE)), "NO", "YES"))</f>
        <v>YES</v>
      </c>
      <c r="F130" s="12">
        <v>200</v>
      </c>
      <c r="G130" s="11" t="str">
        <f t="shared" si="11"/>
        <v>Comprehensive Services for At-Risk Youth and Families</v>
      </c>
      <c r="H130" s="12">
        <f t="shared" si="12"/>
        <v>132000</v>
      </c>
      <c r="I130" s="65">
        <f>SUMIFS(PB_Charges_Calculation!$AA$5:$AA$188,PB_Charges_Calculation!$I$5:$I$188,PB_Charges_Summary!F130)</f>
        <v>21488</v>
      </c>
      <c r="J130" s="65">
        <f>SUMIFS(PB_Charges_Calculation!$AC$5:$AC$188,PB_Charges_Calculation!$I$5:$I$188,PB_Charges_Summary!F130)</f>
        <v>0</v>
      </c>
      <c r="K130" s="65">
        <f t="shared" si="13"/>
        <v>21488</v>
      </c>
    </row>
    <row r="131" spans="1:11" ht="30" x14ac:dyDescent="0.25">
      <c r="A131" s="11" t="str">
        <f t="shared" si="7"/>
        <v>Health and Human Resources</v>
      </c>
      <c r="B131" s="12">
        <f t="shared" si="8"/>
        <v>148000</v>
      </c>
      <c r="C131" s="12">
        <f t="shared" si="9"/>
        <v>751</v>
      </c>
      <c r="D131" s="11" t="str">
        <f t="shared" si="10"/>
        <v>Department for the Deaf and Hard-Of-Hearing</v>
      </c>
      <c r="E131" s="62" t="str">
        <f>IF(C131=100, "YES", IF(ISNA(VLOOKUP(F131, BudgetBillItems!$D$2:$D$488, 1, FALSE)), "NO", "YES"))</f>
        <v>YES</v>
      </c>
      <c r="F131" s="12">
        <v>751</v>
      </c>
      <c r="G131" s="11" t="str">
        <f t="shared" si="11"/>
        <v>Department for the Deaf and Hard-Of-Hearing</v>
      </c>
      <c r="H131" s="12">
        <f t="shared" si="12"/>
        <v>134000</v>
      </c>
      <c r="I131" s="65">
        <f>SUMIFS(PB_Charges_Calculation!$AA$5:$AA$188,PB_Charges_Calculation!$I$5:$I$188,PB_Charges_Summary!F131)</f>
        <v>84</v>
      </c>
      <c r="J131" s="65">
        <f>SUMIFS(PB_Charges_Calculation!$AC$5:$AC$188,PB_Charges_Calculation!$I$5:$I$188,PB_Charges_Summary!F131)</f>
        <v>1082</v>
      </c>
      <c r="K131" s="65">
        <f t="shared" si="13"/>
        <v>1166</v>
      </c>
    </row>
    <row r="132" spans="1:11" ht="30" x14ac:dyDescent="0.25">
      <c r="A132" s="11" t="str">
        <f t="shared" ref="A132:A187" si="14">VLOOKUP(F132,List_Agencies,7,FALSE)</f>
        <v>Health and Human Resources</v>
      </c>
      <c r="B132" s="12">
        <f t="shared" ref="B132:B187" si="15">VLOOKUP(F132,List_Agencies,8,FALSE)</f>
        <v>148000</v>
      </c>
      <c r="C132" s="12">
        <f t="shared" ref="C132:C187" si="16">VLOOKUP(F132,List_Agencies,3,FALSE)</f>
        <v>601</v>
      </c>
      <c r="D132" s="11" t="str">
        <f t="shared" ref="D132:D187" si="17">VLOOKUP(F132,List_Agencies,4,FALSE)</f>
        <v>Department of Health</v>
      </c>
      <c r="E132" s="62" t="str">
        <f>IF(C132=100, "YES", IF(ISNA(VLOOKUP(F132, BudgetBillItems!$D$2:$D$488, 1, FALSE)), "NO", "YES"))</f>
        <v>YES</v>
      </c>
      <c r="F132" s="12">
        <v>601</v>
      </c>
      <c r="G132" s="11" t="str">
        <f t="shared" ref="G132:G187" si="18">VLOOKUP(F132,List_Agencies,2,FALSE)</f>
        <v>Department of Health</v>
      </c>
      <c r="H132" s="12">
        <f t="shared" ref="H132:H187" si="19">VLOOKUP(F132,List_Agencies,5,FALSE)</f>
        <v>135000</v>
      </c>
      <c r="I132" s="65">
        <f>SUMIFS(PB_Charges_Calculation!$AA$5:$AA$188,PB_Charges_Calculation!$I$5:$I$188,PB_Charges_Summary!F132)</f>
        <v>15228</v>
      </c>
      <c r="J132" s="65">
        <f>SUMIFS(PB_Charges_Calculation!$AC$5:$AC$188,PB_Charges_Calculation!$I$5:$I$188,PB_Charges_Summary!F132)</f>
        <v>46798</v>
      </c>
      <c r="K132" s="65">
        <f t="shared" si="13"/>
        <v>62026</v>
      </c>
    </row>
    <row r="133" spans="1:11" ht="30" x14ac:dyDescent="0.25">
      <c r="A133" s="11" t="str">
        <f t="shared" si="14"/>
        <v>Health and Human Resources</v>
      </c>
      <c r="B133" s="12">
        <f t="shared" si="15"/>
        <v>148000</v>
      </c>
      <c r="C133" s="12">
        <f t="shared" si="16"/>
        <v>223</v>
      </c>
      <c r="D133" s="11" t="str">
        <f t="shared" si="17"/>
        <v>Department of Health Professions</v>
      </c>
      <c r="E133" s="62" t="str">
        <f>IF(C133=100, "YES", IF(ISNA(VLOOKUP(F133, BudgetBillItems!$D$2:$D$488, 1, FALSE)), "NO", "YES"))</f>
        <v>YES</v>
      </c>
      <c r="F133" s="12">
        <v>223</v>
      </c>
      <c r="G133" s="11" t="str">
        <f t="shared" si="18"/>
        <v>Department of Health Professions</v>
      </c>
      <c r="H133" s="12">
        <f t="shared" si="19"/>
        <v>136000</v>
      </c>
      <c r="I133" s="65">
        <f>SUMIFS(PB_Charges_Calculation!$AA$5:$AA$188,PB_Charges_Calculation!$I$5:$I$188,PB_Charges_Summary!F133)</f>
        <v>0</v>
      </c>
      <c r="J133" s="65">
        <f>SUMIFS(PB_Charges_Calculation!$AC$5:$AC$188,PB_Charges_Calculation!$I$5:$I$188,PB_Charges_Summary!F133)</f>
        <v>2724</v>
      </c>
      <c r="K133" s="65">
        <f t="shared" ref="K133:K187" si="20">I133+J133</f>
        <v>2724</v>
      </c>
    </row>
    <row r="134" spans="1:11" ht="30" x14ac:dyDescent="0.25">
      <c r="A134" s="11" t="str">
        <f t="shared" si="14"/>
        <v>Health and Human Resources</v>
      </c>
      <c r="B134" s="12">
        <f t="shared" si="15"/>
        <v>148000</v>
      </c>
      <c r="C134" s="12">
        <f t="shared" si="16"/>
        <v>602</v>
      </c>
      <c r="D134" s="11" t="str">
        <f t="shared" si="17"/>
        <v>Department of Medical Assistance Services</v>
      </c>
      <c r="E134" s="62" t="str">
        <f>IF(C134=100, "YES", IF(ISNA(VLOOKUP(F134, BudgetBillItems!$D$2:$D$488, 1, FALSE)), "NO", "YES"))</f>
        <v>YES</v>
      </c>
      <c r="F134" s="12">
        <v>602</v>
      </c>
      <c r="G134" s="11" t="str">
        <f t="shared" si="18"/>
        <v>Department of Medical Assistance Services</v>
      </c>
      <c r="H134" s="12">
        <f t="shared" si="19"/>
        <v>137000</v>
      </c>
      <c r="I134" s="65">
        <f>SUMIFS(PB_Charges_Calculation!$AA$5:$AA$188,PB_Charges_Calculation!$I$5:$I$188,PB_Charges_Summary!F134)</f>
        <v>380949</v>
      </c>
      <c r="J134" s="65">
        <f>SUMIFS(PB_Charges_Calculation!$AC$5:$AC$188,PB_Charges_Calculation!$I$5:$I$188,PB_Charges_Summary!F134)</f>
        <v>467867</v>
      </c>
      <c r="K134" s="65">
        <f t="shared" si="20"/>
        <v>848816</v>
      </c>
    </row>
    <row r="135" spans="1:11" ht="30" x14ac:dyDescent="0.25">
      <c r="A135" s="11" t="str">
        <f t="shared" si="14"/>
        <v>Health and Human Resources</v>
      </c>
      <c r="B135" s="12">
        <f t="shared" si="15"/>
        <v>148000</v>
      </c>
      <c r="C135" s="12">
        <f t="shared" si="16"/>
        <v>720</v>
      </c>
      <c r="D135" s="11" t="str">
        <f t="shared" si="17"/>
        <v>Department of Behavioral Health and Developmental Services</v>
      </c>
      <c r="E135" s="62" t="str">
        <f>IF(C135=100, "YES", IF(ISNA(VLOOKUP(F135, BudgetBillItems!$D$2:$D$488, 1, FALSE)), "NO", "YES"))</f>
        <v>YES</v>
      </c>
      <c r="F135" s="12">
        <v>720</v>
      </c>
      <c r="G135" s="11" t="str">
        <f t="shared" si="18"/>
        <v>Department of Behavioral Health and Developmental Services</v>
      </c>
      <c r="H135" s="12">
        <f t="shared" si="19"/>
        <v>138000</v>
      </c>
      <c r="I135" s="65">
        <f>SUMIFS(PB_Charges_Calculation!$AA$5:$AA$188,PB_Charges_Calculation!$I$5:$I$188,PB_Charges_Summary!F135)</f>
        <v>56570</v>
      </c>
      <c r="J135" s="65">
        <f>SUMIFS(PB_Charges_Calculation!$AC$5:$AC$188,PB_Charges_Calculation!$I$5:$I$188,PB_Charges_Summary!F135)</f>
        <v>40957</v>
      </c>
      <c r="K135" s="65">
        <f t="shared" si="20"/>
        <v>97527</v>
      </c>
    </row>
    <row r="136" spans="1:11" ht="30" hidden="1" x14ac:dyDescent="0.25">
      <c r="A136" s="11" t="str">
        <f t="shared" si="14"/>
        <v>Health and Human Resources</v>
      </c>
      <c r="B136" s="12">
        <f t="shared" si="15"/>
        <v>148000</v>
      </c>
      <c r="C136" s="12">
        <f t="shared" si="16"/>
        <v>720</v>
      </c>
      <c r="D136" s="11" t="str">
        <f t="shared" si="17"/>
        <v>Department of Behavioral Health and Developmental Services</v>
      </c>
      <c r="E136" s="62" t="str">
        <f>IF(C136=100, "YES", IF(ISNA(VLOOKUP(F136, BudgetBillItems!$D$2:$D$488, 1, FALSE)), "NO", "YES"))</f>
        <v>YES</v>
      </c>
      <c r="F136" s="12">
        <v>790</v>
      </c>
      <c r="G136" s="11" t="str">
        <f t="shared" si="18"/>
        <v>Grants to Localities</v>
      </c>
      <c r="H136" s="12">
        <f t="shared" si="19"/>
        <v>139000</v>
      </c>
      <c r="I136" s="65">
        <f>SUMIFS(PB_Charges_Calculation!$AA$5:$AA$188,PB_Charges_Calculation!$I$5:$I$188,PB_Charges_Summary!F136)</f>
        <v>0</v>
      </c>
      <c r="J136" s="65">
        <f>SUMIFS(PB_Charges_Calculation!$AC$5:$AC$188,PB_Charges_Calculation!$I$5:$I$188,PB_Charges_Summary!F136)</f>
        <v>0</v>
      </c>
      <c r="K136" s="65">
        <f t="shared" si="20"/>
        <v>0</v>
      </c>
    </row>
    <row r="137" spans="1:11" ht="30" hidden="1" x14ac:dyDescent="0.25">
      <c r="A137" s="11" t="str">
        <f t="shared" si="14"/>
        <v>Health and Human Resources</v>
      </c>
      <c r="B137" s="12">
        <f t="shared" si="15"/>
        <v>148000</v>
      </c>
      <c r="C137" s="12">
        <f t="shared" si="16"/>
        <v>720</v>
      </c>
      <c r="D137" s="11" t="str">
        <f t="shared" si="17"/>
        <v>Department of Behavioral Health and Developmental Services</v>
      </c>
      <c r="E137" s="62" t="str">
        <f>IF(C137=100, "YES", IF(ISNA(VLOOKUP(F137, BudgetBillItems!$D$2:$D$488, 1, FALSE)), "NO", "YES"))</f>
        <v>YES</v>
      </c>
      <c r="F137" s="12">
        <v>792</v>
      </c>
      <c r="G137" s="11" t="str">
        <f t="shared" si="18"/>
        <v>Mental Health Treatment Centers</v>
      </c>
      <c r="H137" s="12">
        <f t="shared" si="19"/>
        <v>140000</v>
      </c>
      <c r="I137" s="65">
        <f>SUMIFS(PB_Charges_Calculation!$AA$5:$AA$188,PB_Charges_Calculation!$I$5:$I$188,PB_Charges_Summary!F137)</f>
        <v>0</v>
      </c>
      <c r="J137" s="65">
        <f>SUMIFS(PB_Charges_Calculation!$AC$5:$AC$188,PB_Charges_Calculation!$I$5:$I$188,PB_Charges_Summary!F137)</f>
        <v>0</v>
      </c>
      <c r="K137" s="65">
        <f t="shared" si="20"/>
        <v>0</v>
      </c>
    </row>
    <row r="138" spans="1:11" ht="30" hidden="1" x14ac:dyDescent="0.25">
      <c r="A138" s="11" t="str">
        <f t="shared" si="14"/>
        <v>Health and Human Resources</v>
      </c>
      <c r="B138" s="12">
        <f t="shared" si="15"/>
        <v>148000</v>
      </c>
      <c r="C138" s="12">
        <f t="shared" si="16"/>
        <v>720</v>
      </c>
      <c r="D138" s="11" t="str">
        <f t="shared" si="17"/>
        <v>Department of Behavioral Health and Developmental Services</v>
      </c>
      <c r="E138" s="62" t="str">
        <f>IF(C138=100, "YES", IF(ISNA(VLOOKUP(F138, BudgetBillItems!$D$2:$D$488, 1, FALSE)), "NO", "YES"))</f>
        <v>YES</v>
      </c>
      <c r="F138" s="12">
        <v>793</v>
      </c>
      <c r="G138" s="11" t="str">
        <f t="shared" si="18"/>
        <v>Intellectual Disabilities Training Centers</v>
      </c>
      <c r="H138" s="12">
        <f t="shared" si="19"/>
        <v>141000</v>
      </c>
      <c r="I138" s="65">
        <f>SUMIFS(PB_Charges_Calculation!$AA$5:$AA$188,PB_Charges_Calculation!$I$5:$I$188,PB_Charges_Summary!F138)</f>
        <v>0</v>
      </c>
      <c r="J138" s="65">
        <f>SUMIFS(PB_Charges_Calculation!$AC$5:$AC$188,PB_Charges_Calculation!$I$5:$I$188,PB_Charges_Summary!F138)</f>
        <v>0</v>
      </c>
      <c r="K138" s="65">
        <f t="shared" si="20"/>
        <v>0</v>
      </c>
    </row>
    <row r="139" spans="1:11" ht="30" hidden="1" x14ac:dyDescent="0.25">
      <c r="A139" s="11" t="str">
        <f t="shared" si="14"/>
        <v>Health and Human Resources</v>
      </c>
      <c r="B139" s="12">
        <f t="shared" si="15"/>
        <v>148000</v>
      </c>
      <c r="C139" s="12">
        <f t="shared" si="16"/>
        <v>720</v>
      </c>
      <c r="D139" s="11" t="str">
        <f t="shared" si="17"/>
        <v>Department of Behavioral Health and Developmental Services</v>
      </c>
      <c r="E139" s="62" t="str">
        <f>IF(C139=100, "YES", IF(ISNA(VLOOKUP(F139, BudgetBillItems!$D$2:$D$488, 1, FALSE)), "NO", "YES"))</f>
        <v>YES</v>
      </c>
      <c r="F139" s="12">
        <v>794</v>
      </c>
      <c r="G139" s="11" t="str">
        <f t="shared" si="18"/>
        <v>Virginia Center for Behavioral Rehabilitation</v>
      </c>
      <c r="H139" s="12">
        <f t="shared" si="19"/>
        <v>142000</v>
      </c>
      <c r="I139" s="65">
        <f>SUMIFS(PB_Charges_Calculation!$AA$5:$AA$188,PB_Charges_Calculation!$I$5:$I$188,PB_Charges_Summary!F139)</f>
        <v>0</v>
      </c>
      <c r="J139" s="65">
        <f>SUMIFS(PB_Charges_Calculation!$AC$5:$AC$188,PB_Charges_Calculation!$I$5:$I$188,PB_Charges_Summary!F139)</f>
        <v>0</v>
      </c>
      <c r="K139" s="65">
        <f t="shared" si="20"/>
        <v>0</v>
      </c>
    </row>
    <row r="140" spans="1:11" ht="30" x14ac:dyDescent="0.25">
      <c r="A140" s="11" t="str">
        <f t="shared" si="14"/>
        <v>Health and Human Resources</v>
      </c>
      <c r="B140" s="12">
        <f t="shared" si="15"/>
        <v>148000</v>
      </c>
      <c r="C140" s="12">
        <f t="shared" si="16"/>
        <v>262</v>
      </c>
      <c r="D140" s="11" t="str">
        <f t="shared" si="17"/>
        <v>Department for Aging and Rehabilitative Services</v>
      </c>
      <c r="E140" s="62" t="str">
        <f>IF(C140=100, "YES", IF(ISNA(VLOOKUP(F140, BudgetBillItems!$D$2:$D$488, 1, FALSE)), "NO", "YES"))</f>
        <v>YES</v>
      </c>
      <c r="F140" s="12">
        <v>262</v>
      </c>
      <c r="G140" s="11" t="str">
        <f t="shared" si="18"/>
        <v>Department for Aging and Rehabilitative Services</v>
      </c>
      <c r="H140" s="12">
        <f t="shared" si="19"/>
        <v>143000</v>
      </c>
      <c r="I140" s="65">
        <f>SUMIFS(PB_Charges_Calculation!$AA$5:$AA$188,PB_Charges_Calculation!$I$5:$I$188,PB_Charges_Summary!F140)</f>
        <v>4678</v>
      </c>
      <c r="J140" s="65">
        <f>SUMIFS(PB_Charges_Calculation!$AC$5:$AC$188,PB_Charges_Calculation!$I$5:$I$188,PB_Charges_Summary!F140)</f>
        <v>17237</v>
      </c>
      <c r="K140" s="65">
        <f t="shared" si="20"/>
        <v>21915</v>
      </c>
    </row>
    <row r="141" spans="1:11" ht="30" x14ac:dyDescent="0.25">
      <c r="A141" s="11" t="str">
        <f t="shared" si="14"/>
        <v>Health and Human Resources</v>
      </c>
      <c r="B141" s="12">
        <f t="shared" si="15"/>
        <v>148000</v>
      </c>
      <c r="C141" s="12">
        <f t="shared" si="16"/>
        <v>262</v>
      </c>
      <c r="D141" s="11" t="str">
        <f t="shared" si="17"/>
        <v>Department for Aging and Rehabilitative Services</v>
      </c>
      <c r="E141" s="62" t="str">
        <f>IF(C141=100, "YES", IF(ISNA(VLOOKUP(F141, BudgetBillItems!$D$2:$D$488, 1, FALSE)), "NO", "YES"))</f>
        <v>YES</v>
      </c>
      <c r="F141" s="12">
        <v>203</v>
      </c>
      <c r="G141" s="11" t="str">
        <f t="shared" si="18"/>
        <v>Woodrow Wilson Rehabilitation Center</v>
      </c>
      <c r="H141" s="12">
        <f t="shared" si="19"/>
        <v>144000</v>
      </c>
      <c r="I141" s="65">
        <f>SUMIFS(PB_Charges_Calculation!$AA$5:$AA$188,PB_Charges_Calculation!$I$5:$I$188,PB_Charges_Summary!F141)</f>
        <v>481</v>
      </c>
      <c r="J141" s="65">
        <f>SUMIFS(PB_Charges_Calculation!$AC$5:$AC$188,PB_Charges_Calculation!$I$5:$I$188,PB_Charges_Summary!F141)</f>
        <v>2087</v>
      </c>
      <c r="K141" s="65">
        <f t="shared" si="20"/>
        <v>2568</v>
      </c>
    </row>
    <row r="142" spans="1:11" ht="30" x14ac:dyDescent="0.25">
      <c r="A142" s="11" t="str">
        <f t="shared" si="14"/>
        <v>Health and Human Resources</v>
      </c>
      <c r="B142" s="12">
        <f t="shared" si="15"/>
        <v>148000</v>
      </c>
      <c r="C142" s="12">
        <f t="shared" si="16"/>
        <v>765</v>
      </c>
      <c r="D142" s="11" t="str">
        <f t="shared" si="17"/>
        <v>Department of Social Services</v>
      </c>
      <c r="E142" s="62" t="str">
        <f>IF(C142=100, "YES", IF(ISNA(VLOOKUP(F142, BudgetBillItems!$D$2:$D$488, 1, FALSE)), "NO", "YES"))</f>
        <v>YES</v>
      </c>
      <c r="F142" s="12">
        <v>765</v>
      </c>
      <c r="G142" s="11" t="str">
        <f t="shared" si="18"/>
        <v>Department of Social Services</v>
      </c>
      <c r="H142" s="12">
        <f t="shared" si="19"/>
        <v>145000</v>
      </c>
      <c r="I142" s="65">
        <f>SUMIFS(PB_Charges_Calculation!$AA$5:$AA$188,PB_Charges_Calculation!$I$5:$I$188,PB_Charges_Summary!F142)</f>
        <v>38191</v>
      </c>
      <c r="J142" s="65">
        <f>SUMIFS(PB_Charges_Calculation!$AC$5:$AC$188,PB_Charges_Calculation!$I$5:$I$188,PB_Charges_Summary!F142)</f>
        <v>146207</v>
      </c>
      <c r="K142" s="65">
        <f t="shared" si="20"/>
        <v>184398</v>
      </c>
    </row>
    <row r="143" spans="1:11" ht="30" x14ac:dyDescent="0.25">
      <c r="A143" s="11" t="str">
        <f t="shared" si="14"/>
        <v>Health and Human Resources</v>
      </c>
      <c r="B143" s="12">
        <f t="shared" si="15"/>
        <v>148000</v>
      </c>
      <c r="C143" s="12">
        <f t="shared" si="16"/>
        <v>606</v>
      </c>
      <c r="D143" s="11" t="str">
        <f t="shared" si="17"/>
        <v>Virginia Board for People with Disabilities</v>
      </c>
      <c r="E143" s="62" t="str">
        <f>IF(C143=100, "YES", IF(ISNA(VLOOKUP(F143, BudgetBillItems!$D$2:$D$488, 1, FALSE)), "NO", "YES"))</f>
        <v>YES</v>
      </c>
      <c r="F143" s="12">
        <v>606</v>
      </c>
      <c r="G143" s="11" t="str">
        <f t="shared" si="18"/>
        <v>Virginia Board for People with Disabilities</v>
      </c>
      <c r="H143" s="12">
        <f t="shared" si="19"/>
        <v>146000</v>
      </c>
      <c r="I143" s="65">
        <f>SUMIFS(PB_Charges_Calculation!$AA$5:$AA$188,PB_Charges_Calculation!$I$5:$I$188,PB_Charges_Summary!F143)</f>
        <v>18</v>
      </c>
      <c r="J143" s="65">
        <f>SUMIFS(PB_Charges_Calculation!$AC$5:$AC$188,PB_Charges_Calculation!$I$5:$I$188,PB_Charges_Summary!F143)</f>
        <v>180</v>
      </c>
      <c r="K143" s="65">
        <f t="shared" si="20"/>
        <v>198</v>
      </c>
    </row>
    <row r="144" spans="1:11" ht="30" x14ac:dyDescent="0.25">
      <c r="A144" s="11" t="str">
        <f t="shared" si="14"/>
        <v>Health and Human Resources</v>
      </c>
      <c r="B144" s="12">
        <f t="shared" si="15"/>
        <v>148000</v>
      </c>
      <c r="C144" s="12">
        <f t="shared" si="16"/>
        <v>702</v>
      </c>
      <c r="D144" s="11" t="str">
        <f t="shared" si="17"/>
        <v>Department for the Blind and Vision Impaired</v>
      </c>
      <c r="E144" s="62" t="str">
        <f>IF(C144=100, "YES", IF(ISNA(VLOOKUP(F144, BudgetBillItems!$D$2:$D$488, 1, FALSE)), "NO", "YES"))</f>
        <v>YES</v>
      </c>
      <c r="F144" s="12">
        <v>702</v>
      </c>
      <c r="G144" s="11" t="str">
        <f t="shared" si="18"/>
        <v>Department for the Blind and Vision Impaired</v>
      </c>
      <c r="H144" s="12">
        <f t="shared" si="19"/>
        <v>147000</v>
      </c>
      <c r="I144" s="65">
        <f>SUMIFS(PB_Charges_Calculation!$AA$5:$AA$188,PB_Charges_Calculation!$I$5:$I$188,PB_Charges_Summary!F144)</f>
        <v>575</v>
      </c>
      <c r="J144" s="65">
        <f>SUMIFS(PB_Charges_Calculation!$AC$5:$AC$188,PB_Charges_Calculation!$I$5:$I$188,PB_Charges_Summary!F144)</f>
        <v>4444</v>
      </c>
      <c r="K144" s="65">
        <f t="shared" si="20"/>
        <v>5019</v>
      </c>
    </row>
    <row r="145" spans="1:11" ht="30" x14ac:dyDescent="0.25">
      <c r="A145" s="11" t="str">
        <f t="shared" si="14"/>
        <v>Health and Human Resources</v>
      </c>
      <c r="B145" s="12">
        <f t="shared" si="15"/>
        <v>148000</v>
      </c>
      <c r="C145" s="12">
        <f t="shared" si="16"/>
        <v>852</v>
      </c>
      <c r="D145" s="11" t="str">
        <f t="shared" si="17"/>
        <v>Virginia Foundation for Healthy Youth</v>
      </c>
      <c r="E145" s="62" t="str">
        <f>IF(C145=100, "YES", IF(ISNA(VLOOKUP(F145, BudgetBillItems!$D$2:$D$488, 1, FALSE)), "NO", "YES"))</f>
        <v>NO</v>
      </c>
      <c r="F145" s="12">
        <v>852</v>
      </c>
      <c r="G145" s="11" t="str">
        <f t="shared" si="18"/>
        <v>Virginia Foundation for Healthy Youth</v>
      </c>
      <c r="H145" s="12">
        <f t="shared" si="19"/>
        <v>145050</v>
      </c>
      <c r="I145" s="65">
        <f>SUMIFS(PB_Charges_Calculation!$AA$5:$AA$188,PB_Charges_Calculation!$I$5:$I$188,PB_Charges_Summary!F145)</f>
        <v>0</v>
      </c>
      <c r="J145" s="65">
        <f>SUMIFS(PB_Charges_Calculation!$AC$5:$AC$188,PB_Charges_Calculation!$I$5:$I$188,PB_Charges_Summary!F145)</f>
        <v>1124</v>
      </c>
      <c r="K145" s="65">
        <f t="shared" si="20"/>
        <v>1124</v>
      </c>
    </row>
    <row r="146" spans="1:11" ht="30" x14ac:dyDescent="0.25">
      <c r="A146" s="11" t="str">
        <f t="shared" si="14"/>
        <v>Health and Human Resources</v>
      </c>
      <c r="B146" s="12">
        <f t="shared" si="15"/>
        <v>148000</v>
      </c>
      <c r="C146" s="12">
        <f t="shared" si="16"/>
        <v>702</v>
      </c>
      <c r="D146" s="11" t="str">
        <f t="shared" si="17"/>
        <v>Department for the Blind and Vision Impaired</v>
      </c>
      <c r="E146" s="62" t="str">
        <f>IF(C146=100, "YES", IF(ISNA(VLOOKUP(F146, BudgetBillItems!$D$2:$D$488, 1, FALSE)), "NO", "YES"))</f>
        <v>YES</v>
      </c>
      <c r="F146" s="12">
        <v>263</v>
      </c>
      <c r="G146" s="11" t="str">
        <f t="shared" si="18"/>
        <v>Virginia Rehabilitation Center for the Blind and Vision Impaired</v>
      </c>
      <c r="H146" s="12">
        <f t="shared" si="19"/>
        <v>148000</v>
      </c>
      <c r="I146" s="65">
        <f>SUMIFS(PB_Charges_Calculation!$AA$5:$AA$188,PB_Charges_Calculation!$I$5:$I$188,PB_Charges_Summary!F146)</f>
        <v>15</v>
      </c>
      <c r="J146" s="65">
        <f>SUMIFS(PB_Charges_Calculation!$AC$5:$AC$188,PB_Charges_Calculation!$I$5:$I$188,PB_Charges_Summary!F146)</f>
        <v>241</v>
      </c>
      <c r="K146" s="65">
        <f t="shared" si="20"/>
        <v>256</v>
      </c>
    </row>
    <row r="147" spans="1:11" x14ac:dyDescent="0.25">
      <c r="A147" s="11" t="str">
        <f t="shared" si="14"/>
        <v>Natural Resources</v>
      </c>
      <c r="B147" s="12">
        <f t="shared" si="15"/>
        <v>156000</v>
      </c>
      <c r="C147" s="12">
        <f t="shared" si="16"/>
        <v>183</v>
      </c>
      <c r="D147" s="11" t="str">
        <f t="shared" si="17"/>
        <v>Secretary of Natural Resources</v>
      </c>
      <c r="E147" s="62" t="str">
        <f>IF(C147=100, "YES", IF(ISNA(VLOOKUP(F147, BudgetBillItems!$D$2:$D$488, 1, FALSE)), "NO", "YES"))</f>
        <v>YES</v>
      </c>
      <c r="F147" s="12">
        <v>183</v>
      </c>
      <c r="G147" s="11" t="str">
        <f t="shared" si="18"/>
        <v>Secretary of Natural Resources</v>
      </c>
      <c r="H147" s="12">
        <f t="shared" si="19"/>
        <v>149000</v>
      </c>
      <c r="I147" s="65">
        <f>SUMIFS(PB_Charges_Calculation!$AA$5:$AA$188,PB_Charges_Calculation!$I$5:$I$188,PB_Charges_Summary!F147)</f>
        <v>52</v>
      </c>
      <c r="J147" s="65">
        <f>SUMIFS(PB_Charges_Calculation!$AC$5:$AC$188,PB_Charges_Calculation!$I$5:$I$188,PB_Charges_Summary!F147)</f>
        <v>10</v>
      </c>
      <c r="K147" s="65">
        <f t="shared" si="20"/>
        <v>62</v>
      </c>
    </row>
    <row r="148" spans="1:11" ht="30" x14ac:dyDescent="0.25">
      <c r="A148" s="11" t="str">
        <f t="shared" si="14"/>
        <v>Natural Resources</v>
      </c>
      <c r="B148" s="12">
        <f t="shared" si="15"/>
        <v>156000</v>
      </c>
      <c r="C148" s="12">
        <f t="shared" si="16"/>
        <v>199</v>
      </c>
      <c r="D148" s="11" t="str">
        <f t="shared" si="17"/>
        <v>Department of Conservation and Recreation</v>
      </c>
      <c r="E148" s="62" t="str">
        <f>IF(C148=100, "YES", IF(ISNA(VLOOKUP(F148, BudgetBillItems!$D$2:$D$488, 1, FALSE)), "NO", "YES"))</f>
        <v>YES</v>
      </c>
      <c r="F148" s="12">
        <v>199</v>
      </c>
      <c r="G148" s="11" t="str">
        <f t="shared" si="18"/>
        <v>Department of Conservation and Recreation</v>
      </c>
      <c r="H148" s="12">
        <f t="shared" si="19"/>
        <v>151000</v>
      </c>
      <c r="I148" s="65">
        <f>SUMIFS(PB_Charges_Calculation!$AA$5:$AA$188,PB_Charges_Calculation!$I$5:$I$188,PB_Charges_Summary!F148)</f>
        <v>4381</v>
      </c>
      <c r="J148" s="65">
        <f>SUMIFS(PB_Charges_Calculation!$AC$5:$AC$188,PB_Charges_Calculation!$I$5:$I$188,PB_Charges_Summary!F148)</f>
        <v>7826</v>
      </c>
      <c r="K148" s="65">
        <f t="shared" si="20"/>
        <v>12207</v>
      </c>
    </row>
    <row r="149" spans="1:11" x14ac:dyDescent="0.25">
      <c r="A149" s="11" t="str">
        <f t="shared" si="14"/>
        <v>Natural Resources</v>
      </c>
      <c r="B149" s="12">
        <f t="shared" si="15"/>
        <v>156000</v>
      </c>
      <c r="C149" s="12">
        <f t="shared" si="16"/>
        <v>440</v>
      </c>
      <c r="D149" s="11" t="str">
        <f t="shared" si="17"/>
        <v>Department of Environmental Quality</v>
      </c>
      <c r="E149" s="62" t="str">
        <f>IF(C149=100, "YES", IF(ISNA(VLOOKUP(F149, BudgetBillItems!$D$2:$D$488, 1, FALSE)), "NO", "YES"))</f>
        <v>YES</v>
      </c>
      <c r="F149" s="12">
        <v>440</v>
      </c>
      <c r="G149" s="11" t="str">
        <f t="shared" si="18"/>
        <v>Department of Environmental Quality</v>
      </c>
      <c r="H149" s="12">
        <f t="shared" si="19"/>
        <v>152000</v>
      </c>
      <c r="I149" s="65">
        <f>SUMIFS(PB_Charges_Calculation!$AA$5:$AA$188,PB_Charges_Calculation!$I$5:$I$188,PB_Charges_Summary!F149)</f>
        <v>3330</v>
      </c>
      <c r="J149" s="65">
        <f>SUMIFS(PB_Charges_Calculation!$AC$5:$AC$188,PB_Charges_Calculation!$I$5:$I$188,PB_Charges_Summary!F149)</f>
        <v>11882</v>
      </c>
      <c r="K149" s="65">
        <f t="shared" si="20"/>
        <v>15212</v>
      </c>
    </row>
    <row r="150" spans="1:11" ht="30" x14ac:dyDescent="0.25">
      <c r="A150" s="11" t="str">
        <f t="shared" si="14"/>
        <v>Natural Resources</v>
      </c>
      <c r="B150" s="12">
        <f t="shared" si="15"/>
        <v>156000</v>
      </c>
      <c r="C150" s="12">
        <f t="shared" si="16"/>
        <v>403</v>
      </c>
      <c r="D150" s="11" t="str">
        <f t="shared" si="17"/>
        <v>Department of Game and Inland Fisheries</v>
      </c>
      <c r="E150" s="62" t="str">
        <f>IF(C150=100, "YES", IF(ISNA(VLOOKUP(F150, BudgetBillItems!$D$2:$D$488, 1, FALSE)), "NO", "YES"))</f>
        <v>YES</v>
      </c>
      <c r="F150" s="12">
        <v>403</v>
      </c>
      <c r="G150" s="11" t="str">
        <f t="shared" si="18"/>
        <v>Department of Game and Inland Fisheries</v>
      </c>
      <c r="H150" s="12">
        <f t="shared" si="19"/>
        <v>153000</v>
      </c>
      <c r="I150" s="65">
        <f>SUMIFS(PB_Charges_Calculation!$AA$5:$AA$188,PB_Charges_Calculation!$I$5:$I$188,PB_Charges_Summary!F150)</f>
        <v>0</v>
      </c>
      <c r="J150" s="65">
        <f>SUMIFS(PB_Charges_Calculation!$AC$5:$AC$188,PB_Charges_Calculation!$I$5:$I$188,PB_Charges_Summary!F150)</f>
        <v>5663</v>
      </c>
      <c r="K150" s="65">
        <f t="shared" si="20"/>
        <v>5663</v>
      </c>
    </row>
    <row r="151" spans="1:11" x14ac:dyDescent="0.25">
      <c r="A151" s="11" t="str">
        <f t="shared" si="14"/>
        <v>Natural Resources</v>
      </c>
      <c r="B151" s="12">
        <f t="shared" si="15"/>
        <v>156000</v>
      </c>
      <c r="C151" s="12">
        <f t="shared" si="16"/>
        <v>423</v>
      </c>
      <c r="D151" s="11" t="str">
        <f t="shared" si="17"/>
        <v>Department of Historic Resources</v>
      </c>
      <c r="E151" s="62" t="str">
        <f>IF(C151=100, "YES", IF(ISNA(VLOOKUP(F151, BudgetBillItems!$D$2:$D$488, 1, FALSE)), "NO", "YES"))</f>
        <v>YES</v>
      </c>
      <c r="F151" s="12">
        <v>423</v>
      </c>
      <c r="G151" s="11" t="str">
        <f t="shared" si="18"/>
        <v>Department of Historic Resources</v>
      </c>
      <c r="H151" s="12">
        <f t="shared" si="19"/>
        <v>154000</v>
      </c>
      <c r="I151" s="65">
        <f>SUMIFS(PB_Charges_Calculation!$AA$5:$AA$188,PB_Charges_Calculation!$I$5:$I$188,PB_Charges_Summary!F151)</f>
        <v>529</v>
      </c>
      <c r="J151" s="65">
        <f>SUMIFS(PB_Charges_Calculation!$AC$5:$AC$188,PB_Charges_Calculation!$I$5:$I$188,PB_Charges_Summary!F151)</f>
        <v>180</v>
      </c>
      <c r="K151" s="65">
        <f t="shared" si="20"/>
        <v>709</v>
      </c>
    </row>
    <row r="152" spans="1:11" x14ac:dyDescent="0.25">
      <c r="A152" s="11" t="str">
        <f t="shared" si="14"/>
        <v>Natural Resources</v>
      </c>
      <c r="B152" s="12">
        <f t="shared" si="15"/>
        <v>156000</v>
      </c>
      <c r="C152" s="12">
        <f t="shared" si="16"/>
        <v>402</v>
      </c>
      <c r="D152" s="11" t="str">
        <f t="shared" si="17"/>
        <v>Marine Resources Commission</v>
      </c>
      <c r="E152" s="62" t="str">
        <f>IF(C152=100, "YES", IF(ISNA(VLOOKUP(F152, BudgetBillItems!$D$2:$D$488, 1, FALSE)), "NO", "YES"))</f>
        <v>YES</v>
      </c>
      <c r="F152" s="12">
        <v>402</v>
      </c>
      <c r="G152" s="11" t="str">
        <f t="shared" si="18"/>
        <v>Marine Resources Commission</v>
      </c>
      <c r="H152" s="12">
        <f t="shared" si="19"/>
        <v>155000</v>
      </c>
      <c r="I152" s="65">
        <f>SUMIFS(PB_Charges_Calculation!$AA$5:$AA$188,PB_Charges_Calculation!$I$5:$I$188,PB_Charges_Summary!F152)</f>
        <v>1081</v>
      </c>
      <c r="J152" s="65">
        <f>SUMIFS(PB_Charges_Calculation!$AC$5:$AC$188,PB_Charges_Calculation!$I$5:$I$188,PB_Charges_Summary!F152)</f>
        <v>1215</v>
      </c>
      <c r="K152" s="65">
        <f t="shared" si="20"/>
        <v>2296</v>
      </c>
    </row>
    <row r="153" spans="1:11" x14ac:dyDescent="0.25">
      <c r="A153" s="11" t="str">
        <f t="shared" si="14"/>
        <v>Natural Resources</v>
      </c>
      <c r="B153" s="12">
        <f t="shared" si="15"/>
        <v>156000</v>
      </c>
      <c r="C153" s="12">
        <f t="shared" si="16"/>
        <v>942</v>
      </c>
      <c r="D153" s="11" t="str">
        <f t="shared" si="17"/>
        <v>Virginia Museum of Natural History</v>
      </c>
      <c r="E153" s="62" t="str">
        <f>IF(C153=100, "YES", IF(ISNA(VLOOKUP(F153, BudgetBillItems!$D$2:$D$488, 1, FALSE)), "NO", "YES"))</f>
        <v>YES</v>
      </c>
      <c r="F153" s="12">
        <v>942</v>
      </c>
      <c r="G153" s="11" t="str">
        <f t="shared" si="18"/>
        <v>Virginia Museum of Natural History</v>
      </c>
      <c r="H153" s="12">
        <f t="shared" si="19"/>
        <v>156000</v>
      </c>
      <c r="I153" s="65">
        <f>SUMIFS(PB_Charges_Calculation!$AA$5:$AA$188,PB_Charges_Calculation!$I$5:$I$188,PB_Charges_Summary!F153)</f>
        <v>273</v>
      </c>
      <c r="J153" s="65">
        <f>SUMIFS(PB_Charges_Calculation!$AC$5:$AC$188,PB_Charges_Calculation!$I$5:$I$188,PB_Charges_Summary!F153)</f>
        <v>63</v>
      </c>
      <c r="K153" s="65">
        <f t="shared" si="20"/>
        <v>336</v>
      </c>
    </row>
    <row r="154" spans="1:11" x14ac:dyDescent="0.25">
      <c r="A154" s="11" t="str">
        <f t="shared" si="14"/>
        <v>Public Safety</v>
      </c>
      <c r="B154" s="12">
        <f t="shared" si="15"/>
        <v>171000</v>
      </c>
      <c r="C154" s="12">
        <f t="shared" si="16"/>
        <v>187</v>
      </c>
      <c r="D154" s="11" t="str">
        <f t="shared" si="17"/>
        <v>Secretary of Public Safety</v>
      </c>
      <c r="E154" s="62" t="str">
        <f>IF(C154=100, "YES", IF(ISNA(VLOOKUP(F154, BudgetBillItems!$D$2:$D$488, 1, FALSE)), "NO", "YES"))</f>
        <v>YES</v>
      </c>
      <c r="F154" s="12">
        <v>187</v>
      </c>
      <c r="G154" s="11" t="str">
        <f t="shared" si="18"/>
        <v>Secretary of Public Safety</v>
      </c>
      <c r="H154" s="12">
        <f t="shared" si="19"/>
        <v>157000</v>
      </c>
      <c r="I154" s="65">
        <f>SUMIFS(PB_Charges_Calculation!$AA$5:$AA$188,PB_Charges_Calculation!$I$5:$I$188,PB_Charges_Summary!F154)</f>
        <v>55</v>
      </c>
      <c r="J154" s="65">
        <f>SUMIFS(PB_Charges_Calculation!$AC$5:$AC$188,PB_Charges_Calculation!$I$5:$I$188,PB_Charges_Summary!F154)</f>
        <v>0</v>
      </c>
      <c r="K154" s="65">
        <f t="shared" si="20"/>
        <v>55</v>
      </c>
    </row>
    <row r="155" spans="1:11" ht="30" x14ac:dyDescent="0.25">
      <c r="A155" s="11" t="str">
        <f t="shared" si="14"/>
        <v>Public Safety</v>
      </c>
      <c r="B155" s="12">
        <f t="shared" si="15"/>
        <v>171000</v>
      </c>
      <c r="C155" s="12">
        <f t="shared" si="16"/>
        <v>957</v>
      </c>
      <c r="D155" s="11" t="str">
        <f t="shared" si="17"/>
        <v>Commonwealth's Attorneys' Services Council</v>
      </c>
      <c r="E155" s="62" t="str">
        <f>IF(C155=100, "YES", IF(ISNA(VLOOKUP(F155, BudgetBillItems!$D$2:$D$488, 1, FALSE)), "NO", "YES"))</f>
        <v>YES</v>
      </c>
      <c r="F155" s="12">
        <v>957</v>
      </c>
      <c r="G155" s="11" t="str">
        <f t="shared" si="18"/>
        <v>Commonwealth's Attorneys' Services Council</v>
      </c>
      <c r="H155" s="12">
        <f t="shared" si="19"/>
        <v>158000</v>
      </c>
      <c r="I155" s="65">
        <f>SUMIFS(PB_Charges_Calculation!$AA$5:$AA$188,PB_Charges_Calculation!$I$5:$I$188,PB_Charges_Summary!F155)</f>
        <v>58</v>
      </c>
      <c r="J155" s="65">
        <f>SUMIFS(PB_Charges_Calculation!$AC$5:$AC$188,PB_Charges_Calculation!$I$5:$I$188,PB_Charges_Summary!F155)</f>
        <v>4</v>
      </c>
      <c r="K155" s="65">
        <f t="shared" si="20"/>
        <v>62</v>
      </c>
    </row>
    <row r="156" spans="1:11" ht="30" x14ac:dyDescent="0.25">
      <c r="A156" s="11" t="str">
        <f t="shared" si="14"/>
        <v>Public Safety</v>
      </c>
      <c r="B156" s="12">
        <f t="shared" si="15"/>
        <v>171000</v>
      </c>
      <c r="C156" s="12">
        <f t="shared" si="16"/>
        <v>999</v>
      </c>
      <c r="D156" s="11" t="str">
        <f t="shared" si="17"/>
        <v>Department of Alcoholic Beverage Control</v>
      </c>
      <c r="E156" s="62" t="str">
        <f>IF(C156=100, "YES", IF(ISNA(VLOOKUP(F156, BudgetBillItems!$D$2:$D$488, 1, FALSE)), "NO", "YES"))</f>
        <v>YES</v>
      </c>
      <c r="F156" s="12">
        <v>999</v>
      </c>
      <c r="G156" s="11" t="str">
        <f t="shared" si="18"/>
        <v>Department of Alcoholic Beverage Control</v>
      </c>
      <c r="H156" s="12">
        <f t="shared" si="19"/>
        <v>159000</v>
      </c>
      <c r="I156" s="65">
        <f>SUMIFS(PB_Charges_Calculation!$AA$5:$AA$188,PB_Charges_Calculation!$I$5:$I$188,PB_Charges_Summary!F156)</f>
        <v>0</v>
      </c>
      <c r="J156" s="65">
        <f>SUMIFS(PB_Charges_Calculation!$AC$5:$AC$188,PB_Charges_Calculation!$I$5:$I$188,PB_Charges_Summary!F156)</f>
        <v>55863</v>
      </c>
      <c r="K156" s="65">
        <f t="shared" si="20"/>
        <v>55863</v>
      </c>
    </row>
    <row r="157" spans="1:11" x14ac:dyDescent="0.25">
      <c r="A157" s="11" t="str">
        <f t="shared" si="14"/>
        <v>Public Safety</v>
      </c>
      <c r="B157" s="12">
        <f t="shared" si="15"/>
        <v>171000</v>
      </c>
      <c r="C157" s="12">
        <f t="shared" si="16"/>
        <v>799</v>
      </c>
      <c r="D157" s="11" t="str">
        <f t="shared" si="17"/>
        <v>Department of Corrections</v>
      </c>
      <c r="E157" s="62" t="str">
        <f>IF(C157=100, "YES", IF(ISNA(VLOOKUP(F157, BudgetBillItems!$D$2:$D$488, 1, FALSE)), "NO", "YES"))</f>
        <v>YES</v>
      </c>
      <c r="F157" s="12">
        <v>799</v>
      </c>
      <c r="G157" s="11" t="str">
        <f t="shared" si="18"/>
        <v>Department of Corrections</v>
      </c>
      <c r="H157" s="12">
        <f t="shared" si="19"/>
        <v>161000</v>
      </c>
      <c r="I157" s="65">
        <f>SUMIFS(PB_Charges_Calculation!$AA$5:$AA$188,PB_Charges_Calculation!$I$5:$I$188,PB_Charges_Summary!F157)</f>
        <v>97799</v>
      </c>
      <c r="J157" s="65">
        <f>SUMIFS(PB_Charges_Calculation!$AC$5:$AC$188,PB_Charges_Calculation!$I$5:$I$188,PB_Charges_Summary!F157)</f>
        <v>6822</v>
      </c>
      <c r="K157" s="65">
        <f t="shared" si="20"/>
        <v>104621</v>
      </c>
    </row>
    <row r="158" spans="1:11" ht="30" x14ac:dyDescent="0.25">
      <c r="A158" s="11" t="str">
        <f t="shared" si="14"/>
        <v>Public Safety</v>
      </c>
      <c r="B158" s="12">
        <f t="shared" si="15"/>
        <v>171000</v>
      </c>
      <c r="C158" s="12">
        <f t="shared" si="16"/>
        <v>140</v>
      </c>
      <c r="D158" s="11" t="str">
        <f t="shared" si="17"/>
        <v>Department of Criminal Justice Services</v>
      </c>
      <c r="E158" s="62" t="str">
        <f>IF(C158=100, "YES", IF(ISNA(VLOOKUP(F158, BudgetBillItems!$D$2:$D$488, 1, FALSE)), "NO", "YES"))</f>
        <v>YES</v>
      </c>
      <c r="F158" s="12">
        <v>140</v>
      </c>
      <c r="G158" s="11" t="str">
        <f t="shared" si="18"/>
        <v>Department of Criminal Justice Services</v>
      </c>
      <c r="H158" s="12">
        <f t="shared" si="19"/>
        <v>162000</v>
      </c>
      <c r="I158" s="65">
        <f>SUMIFS(PB_Charges_Calculation!$AA$5:$AA$188,PB_Charges_Calculation!$I$5:$I$188,PB_Charges_Summary!F158)</f>
        <v>20825</v>
      </c>
      <c r="J158" s="65">
        <f>SUMIFS(PB_Charges_Calculation!$AC$5:$AC$188,PB_Charges_Calculation!$I$5:$I$188,PB_Charges_Summary!F158)</f>
        <v>5241</v>
      </c>
      <c r="K158" s="65">
        <f t="shared" si="20"/>
        <v>26066</v>
      </c>
    </row>
    <row r="159" spans="1:11" ht="30" x14ac:dyDescent="0.25">
      <c r="A159" s="11" t="str">
        <f t="shared" si="14"/>
        <v>Public Safety</v>
      </c>
      <c r="B159" s="12">
        <f t="shared" si="15"/>
        <v>171000</v>
      </c>
      <c r="C159" s="12">
        <f t="shared" si="16"/>
        <v>127</v>
      </c>
      <c r="D159" s="11" t="str">
        <f t="shared" si="17"/>
        <v>Department of Emergency Management</v>
      </c>
      <c r="E159" s="62" t="str">
        <f>IF(C159=100, "YES", IF(ISNA(VLOOKUP(F159, BudgetBillItems!$D$2:$D$488, 1, FALSE)), "NO", "YES"))</f>
        <v>YES</v>
      </c>
      <c r="F159" s="12">
        <v>127</v>
      </c>
      <c r="G159" s="11" t="str">
        <f t="shared" si="18"/>
        <v>Department of Emergency Management</v>
      </c>
      <c r="H159" s="12">
        <f t="shared" si="19"/>
        <v>163000</v>
      </c>
      <c r="I159" s="65">
        <f>SUMIFS(PB_Charges_Calculation!$AA$5:$AA$188,PB_Charges_Calculation!$I$5:$I$188,PB_Charges_Summary!F159)</f>
        <v>585</v>
      </c>
      <c r="J159" s="65">
        <f>SUMIFS(PB_Charges_Calculation!$AC$5:$AC$188,PB_Charges_Calculation!$I$5:$I$188,PB_Charges_Summary!F159)</f>
        <v>3892</v>
      </c>
      <c r="K159" s="65">
        <f t="shared" si="20"/>
        <v>4477</v>
      </c>
    </row>
    <row r="160" spans="1:11" x14ac:dyDescent="0.25">
      <c r="A160" s="11" t="str">
        <f t="shared" si="14"/>
        <v>Public Safety</v>
      </c>
      <c r="B160" s="12">
        <f t="shared" si="15"/>
        <v>171000</v>
      </c>
      <c r="C160" s="12">
        <f t="shared" si="16"/>
        <v>960</v>
      </c>
      <c r="D160" s="11" t="str">
        <f t="shared" si="17"/>
        <v>Department of Fire Programs</v>
      </c>
      <c r="E160" s="62" t="str">
        <f>IF(C160=100, "YES", IF(ISNA(VLOOKUP(F160, BudgetBillItems!$D$2:$D$488, 1, FALSE)), "NO", "YES"))</f>
        <v>YES</v>
      </c>
      <c r="F160" s="12">
        <v>960</v>
      </c>
      <c r="G160" s="11" t="str">
        <f t="shared" si="18"/>
        <v>Department of Fire Programs</v>
      </c>
      <c r="H160" s="12">
        <f t="shared" si="19"/>
        <v>164000</v>
      </c>
      <c r="I160" s="65">
        <f>SUMIFS(PB_Charges_Calculation!$AA$5:$AA$188,PB_Charges_Calculation!$I$5:$I$188,PB_Charges_Summary!F160)</f>
        <v>220</v>
      </c>
      <c r="J160" s="65">
        <f>SUMIFS(PB_Charges_Calculation!$AC$5:$AC$188,PB_Charges_Calculation!$I$5:$I$188,PB_Charges_Summary!F160)</f>
        <v>3103</v>
      </c>
      <c r="K160" s="65">
        <f t="shared" si="20"/>
        <v>3323</v>
      </c>
    </row>
    <row r="161" spans="1:11" x14ac:dyDescent="0.25">
      <c r="A161" s="11" t="str">
        <f t="shared" si="14"/>
        <v>Public Safety</v>
      </c>
      <c r="B161" s="12">
        <f t="shared" si="15"/>
        <v>171000</v>
      </c>
      <c r="C161" s="12">
        <f t="shared" si="16"/>
        <v>778</v>
      </c>
      <c r="D161" s="11" t="str">
        <f t="shared" si="17"/>
        <v>Department of Forensic Science</v>
      </c>
      <c r="E161" s="62" t="str">
        <f>IF(C161=100, "YES", IF(ISNA(VLOOKUP(F161, BudgetBillItems!$D$2:$D$488, 1, FALSE)), "NO", "YES"))</f>
        <v>YES</v>
      </c>
      <c r="F161" s="12">
        <v>778</v>
      </c>
      <c r="G161" s="11" t="str">
        <f t="shared" si="18"/>
        <v>Department of Forensic Science</v>
      </c>
      <c r="H161" s="12">
        <f t="shared" si="19"/>
        <v>165000</v>
      </c>
      <c r="I161" s="65">
        <f>SUMIFS(PB_Charges_Calculation!$AA$5:$AA$188,PB_Charges_Calculation!$I$5:$I$188,PB_Charges_Summary!F161)</f>
        <v>3585</v>
      </c>
      <c r="J161" s="65">
        <f>SUMIFS(PB_Charges_Calculation!$AC$5:$AC$188,PB_Charges_Calculation!$I$5:$I$188,PB_Charges_Summary!F161)</f>
        <v>248</v>
      </c>
      <c r="K161" s="65">
        <f t="shared" si="20"/>
        <v>3833</v>
      </c>
    </row>
    <row r="162" spans="1:11" x14ac:dyDescent="0.25">
      <c r="A162" s="11" t="str">
        <f t="shared" si="14"/>
        <v>Public Safety</v>
      </c>
      <c r="B162" s="12">
        <f t="shared" si="15"/>
        <v>171000</v>
      </c>
      <c r="C162" s="12">
        <f t="shared" si="16"/>
        <v>777</v>
      </c>
      <c r="D162" s="11" t="str">
        <f t="shared" si="17"/>
        <v>Department of Juvenile Justice</v>
      </c>
      <c r="E162" s="62" t="str">
        <f>IF(C162=100, "YES", IF(ISNA(VLOOKUP(F162, BudgetBillItems!$D$2:$D$488, 1, FALSE)), "NO", "YES"))</f>
        <v>YES</v>
      </c>
      <c r="F162" s="12">
        <v>777</v>
      </c>
      <c r="G162" s="11" t="str">
        <f t="shared" si="18"/>
        <v>Department of Juvenile Justice</v>
      </c>
      <c r="H162" s="12">
        <f t="shared" si="19"/>
        <v>166000</v>
      </c>
      <c r="I162" s="65">
        <f>SUMIFS(PB_Charges_Calculation!$AA$5:$AA$188,PB_Charges_Calculation!$I$5:$I$188,PB_Charges_Summary!F162)</f>
        <v>20112</v>
      </c>
      <c r="J162" s="65">
        <f>SUMIFS(PB_Charges_Calculation!$AC$5:$AC$188,PB_Charges_Calculation!$I$5:$I$188,PB_Charges_Summary!F162)</f>
        <v>953</v>
      </c>
      <c r="K162" s="65">
        <f t="shared" si="20"/>
        <v>21065</v>
      </c>
    </row>
    <row r="163" spans="1:11" x14ac:dyDescent="0.25">
      <c r="A163" s="11" t="str">
        <f t="shared" si="14"/>
        <v>Public Safety</v>
      </c>
      <c r="B163" s="12">
        <f t="shared" si="15"/>
        <v>171000</v>
      </c>
      <c r="C163" s="12">
        <f t="shared" si="16"/>
        <v>123</v>
      </c>
      <c r="D163" s="11" t="str">
        <f t="shared" si="17"/>
        <v>Department of Military Affairs</v>
      </c>
      <c r="E163" s="62" t="str">
        <f>IF(C163=100, "YES", IF(ISNA(VLOOKUP(F163, BudgetBillItems!$D$2:$D$488, 1, FALSE)), "NO", "YES"))</f>
        <v>YES</v>
      </c>
      <c r="F163" s="12">
        <v>123</v>
      </c>
      <c r="G163" s="11" t="str">
        <f t="shared" si="18"/>
        <v>Department of Military Affairs</v>
      </c>
      <c r="H163" s="12">
        <f t="shared" si="19"/>
        <v>167000</v>
      </c>
      <c r="I163" s="65">
        <f>SUMIFS(PB_Charges_Calculation!$AA$5:$AA$188,PB_Charges_Calculation!$I$5:$I$188,PB_Charges_Summary!F163)</f>
        <v>1018</v>
      </c>
      <c r="J163" s="65">
        <f>SUMIFS(PB_Charges_Calculation!$AC$5:$AC$188,PB_Charges_Calculation!$I$5:$I$188,PB_Charges_Summary!F163)</f>
        <v>4260</v>
      </c>
      <c r="K163" s="65">
        <f t="shared" si="20"/>
        <v>5278</v>
      </c>
    </row>
    <row r="164" spans="1:11" x14ac:dyDescent="0.25">
      <c r="A164" s="11" t="str">
        <f t="shared" si="14"/>
        <v>Public Safety</v>
      </c>
      <c r="B164" s="12">
        <f t="shared" si="15"/>
        <v>171000</v>
      </c>
      <c r="C164" s="12">
        <f t="shared" si="16"/>
        <v>156</v>
      </c>
      <c r="D164" s="11" t="str">
        <f t="shared" si="17"/>
        <v>Department of State Police</v>
      </c>
      <c r="E164" s="62" t="str">
        <f>IF(C164=100, "YES", IF(ISNA(VLOOKUP(F164, BudgetBillItems!$D$2:$D$488, 1, FALSE)), "NO", "YES"))</f>
        <v>YES</v>
      </c>
      <c r="F164" s="12">
        <v>156</v>
      </c>
      <c r="G164" s="11" t="str">
        <f t="shared" si="18"/>
        <v>Department of State Police</v>
      </c>
      <c r="H164" s="12">
        <f t="shared" si="19"/>
        <v>168000</v>
      </c>
      <c r="I164" s="65">
        <f>SUMIFS(PB_Charges_Calculation!$AA$5:$AA$188,PB_Charges_Calculation!$I$5:$I$188,PB_Charges_Summary!F164)</f>
        <v>22923</v>
      </c>
      <c r="J164" s="65">
        <f>SUMIFS(PB_Charges_Calculation!$AC$5:$AC$188,PB_Charges_Calculation!$I$5:$I$188,PB_Charges_Summary!F164)</f>
        <v>6086</v>
      </c>
      <c r="K164" s="65">
        <f t="shared" si="20"/>
        <v>29009</v>
      </c>
    </row>
    <row r="165" spans="1:11" x14ac:dyDescent="0.25">
      <c r="A165" s="11" t="str">
        <f t="shared" si="14"/>
        <v>Public Safety</v>
      </c>
      <c r="B165" s="12">
        <f t="shared" si="15"/>
        <v>171000</v>
      </c>
      <c r="C165" s="12">
        <f t="shared" si="16"/>
        <v>766</v>
      </c>
      <c r="D165" s="11" t="str">
        <f t="shared" si="17"/>
        <v>Virginia Parole Board</v>
      </c>
      <c r="E165" s="62" t="str">
        <f>IF(C165=100, "YES", IF(ISNA(VLOOKUP(F165, BudgetBillItems!$D$2:$D$488, 1, FALSE)), "NO", "YES"))</f>
        <v>YES</v>
      </c>
      <c r="F165" s="12">
        <v>766</v>
      </c>
      <c r="G165" s="11" t="str">
        <f t="shared" si="18"/>
        <v>Virginia Parole Board</v>
      </c>
      <c r="H165" s="12">
        <f t="shared" si="19"/>
        <v>170000</v>
      </c>
      <c r="I165" s="65">
        <f>SUMIFS(PB_Charges_Calculation!$AA$5:$AA$188,PB_Charges_Calculation!$I$5:$I$188,PB_Charges_Summary!F165)</f>
        <v>134</v>
      </c>
      <c r="J165" s="65">
        <f>SUMIFS(PB_Charges_Calculation!$AC$5:$AC$188,PB_Charges_Calculation!$I$5:$I$188,PB_Charges_Summary!F165)</f>
        <v>0</v>
      </c>
      <c r="K165" s="65">
        <f t="shared" si="20"/>
        <v>134</v>
      </c>
    </row>
    <row r="166" spans="1:11" ht="30" hidden="1" x14ac:dyDescent="0.25">
      <c r="A166" s="11" t="str">
        <f t="shared" si="14"/>
        <v>Public Safety</v>
      </c>
      <c r="B166" s="12">
        <f t="shared" si="15"/>
        <v>171000</v>
      </c>
      <c r="C166" s="12">
        <f t="shared" si="16"/>
        <v>507</v>
      </c>
      <c r="D166" s="11" t="str">
        <f t="shared" si="17"/>
        <v>Board of Towing and Recovery Operators</v>
      </c>
      <c r="E166" s="62" t="str">
        <f>IF(C166=100, "YES", IF(ISNA(VLOOKUP(F166, BudgetBillItems!$D$2:$D$488, 1, FALSE)), "NO", "YES"))</f>
        <v>NO</v>
      </c>
      <c r="F166" s="12">
        <v>507</v>
      </c>
      <c r="G166" s="11" t="str">
        <f t="shared" si="18"/>
        <v>Board of Towing and Recovery Operators</v>
      </c>
      <c r="H166" s="12">
        <f t="shared" si="19"/>
        <v>171000</v>
      </c>
      <c r="I166" s="65">
        <f>SUMIFS(PB_Charges_Calculation!$AA$5:$AA$188,PB_Charges_Calculation!$I$5:$I$188,PB_Charges_Summary!F166)</f>
        <v>0</v>
      </c>
      <c r="J166" s="65">
        <f>SUMIFS(PB_Charges_Calculation!$AC$5:$AC$188,PB_Charges_Calculation!$I$5:$I$188,PB_Charges_Summary!F166)</f>
        <v>0</v>
      </c>
      <c r="K166" s="65">
        <f t="shared" si="20"/>
        <v>0</v>
      </c>
    </row>
    <row r="167" spans="1:11" x14ac:dyDescent="0.25">
      <c r="A167" s="11" t="str">
        <f t="shared" si="14"/>
        <v>Technology</v>
      </c>
      <c r="B167" s="12">
        <f t="shared" si="15"/>
        <v>174000</v>
      </c>
      <c r="C167" s="12">
        <f t="shared" si="16"/>
        <v>184</v>
      </c>
      <c r="D167" s="11" t="str">
        <f t="shared" si="17"/>
        <v>Secretary of Technology</v>
      </c>
      <c r="E167" s="62" t="str">
        <f>IF(C167=100, "YES", IF(ISNA(VLOOKUP(F167, BudgetBillItems!$D$2:$D$488, 1, FALSE)), "NO", "YES"))</f>
        <v>YES</v>
      </c>
      <c r="F167" s="12">
        <v>184</v>
      </c>
      <c r="G167" s="11" t="str">
        <f t="shared" si="18"/>
        <v>Secretary of Technology</v>
      </c>
      <c r="H167" s="12">
        <f t="shared" si="19"/>
        <v>172000</v>
      </c>
      <c r="I167" s="65">
        <f>SUMIFS(PB_Charges_Calculation!$AA$5:$AA$188,PB_Charges_Calculation!$I$5:$I$188,PB_Charges_Summary!F167)</f>
        <v>49</v>
      </c>
      <c r="J167" s="65">
        <f>SUMIFS(PB_Charges_Calculation!$AC$5:$AC$188,PB_Charges_Calculation!$I$5:$I$188,PB_Charges_Summary!F167)</f>
        <v>0</v>
      </c>
      <c r="K167" s="65">
        <f t="shared" si="20"/>
        <v>49</v>
      </c>
    </row>
    <row r="168" spans="1:11" ht="30" x14ac:dyDescent="0.25">
      <c r="A168" s="11" t="str">
        <f t="shared" si="14"/>
        <v>Technology</v>
      </c>
      <c r="B168" s="12">
        <f t="shared" si="15"/>
        <v>174000</v>
      </c>
      <c r="C168" s="12">
        <f t="shared" si="16"/>
        <v>934</v>
      </c>
      <c r="D168" s="11" t="str">
        <f t="shared" si="17"/>
        <v xml:space="preserve">Innovation and Entrepreneurship Investment Authority </v>
      </c>
      <c r="E168" s="62" t="str">
        <f>IF(C168=100, "YES", IF(ISNA(VLOOKUP(F168, BudgetBillItems!$D$2:$D$488, 1, FALSE)), "NO", "YES"))</f>
        <v>YES</v>
      </c>
      <c r="F168" s="12">
        <v>934</v>
      </c>
      <c r="G168" s="11" t="str">
        <f t="shared" si="18"/>
        <v xml:space="preserve">Innovation and Entrepreneurship Investment Authority </v>
      </c>
      <c r="H168" s="12">
        <f t="shared" si="19"/>
        <v>173000</v>
      </c>
      <c r="I168" s="65">
        <f>SUMIFS(PB_Charges_Calculation!$AA$5:$AA$188,PB_Charges_Calculation!$I$5:$I$188,PB_Charges_Summary!F168)</f>
        <v>819</v>
      </c>
      <c r="J168" s="65">
        <f>SUMIFS(PB_Charges_Calculation!$AC$5:$AC$188,PB_Charges_Calculation!$I$5:$I$188,PB_Charges_Summary!F168)</f>
        <v>0</v>
      </c>
      <c r="K168" s="65">
        <f t="shared" si="20"/>
        <v>819</v>
      </c>
    </row>
    <row r="169" spans="1:11" ht="30" x14ac:dyDescent="0.25">
      <c r="A169" s="11" t="str">
        <f t="shared" si="14"/>
        <v>Technology</v>
      </c>
      <c r="B169" s="12">
        <f t="shared" si="15"/>
        <v>174000</v>
      </c>
      <c r="C169" s="12">
        <f t="shared" si="16"/>
        <v>136</v>
      </c>
      <c r="D169" s="11" t="str">
        <f t="shared" si="17"/>
        <v>Virginia Information Technologies Agency</v>
      </c>
      <c r="E169" s="62" t="str">
        <f>IF(C169=100, "YES", IF(ISNA(VLOOKUP(F169, BudgetBillItems!$D$2:$D$488, 1, FALSE)), "NO", "YES"))</f>
        <v>YES</v>
      </c>
      <c r="F169" s="12">
        <v>136</v>
      </c>
      <c r="G169" s="11" t="str">
        <f t="shared" si="18"/>
        <v>Virginia Information Technologies Agency</v>
      </c>
      <c r="H169" s="12">
        <f t="shared" si="19"/>
        <v>174000</v>
      </c>
      <c r="I169" s="65">
        <f>SUMIFS(PB_Charges_Calculation!$AA$5:$AA$188,PB_Charges_Calculation!$I$5:$I$188,PB_Charges_Summary!F169)</f>
        <v>205</v>
      </c>
      <c r="J169" s="65">
        <f>SUMIFS(PB_Charges_Calculation!$AC$5:$AC$188,PB_Charges_Calculation!$I$5:$I$188,PB_Charges_Summary!F169)</f>
        <v>2804</v>
      </c>
      <c r="K169" s="65">
        <f t="shared" si="20"/>
        <v>3009</v>
      </c>
    </row>
    <row r="170" spans="1:11" x14ac:dyDescent="0.25">
      <c r="A170" s="11" t="str">
        <f t="shared" si="14"/>
        <v>Transportation</v>
      </c>
      <c r="B170" s="12">
        <f t="shared" si="15"/>
        <v>183000</v>
      </c>
      <c r="C170" s="12">
        <f t="shared" si="16"/>
        <v>186</v>
      </c>
      <c r="D170" s="11" t="str">
        <f t="shared" si="17"/>
        <v>Secretary of Transportation</v>
      </c>
      <c r="E170" s="62" t="str">
        <f>IF(C170=100, "YES", IF(ISNA(VLOOKUP(F170, BudgetBillItems!$D$2:$D$488, 1, FALSE)), "NO", "YES"))</f>
        <v>YES</v>
      </c>
      <c r="F170" s="12">
        <v>186</v>
      </c>
      <c r="G170" s="11" t="str">
        <f t="shared" si="18"/>
        <v>Secretary of Transportation</v>
      </c>
      <c r="H170" s="12">
        <f t="shared" si="19"/>
        <v>175000</v>
      </c>
      <c r="I170" s="65">
        <f>SUMIFS(PB_Charges_Calculation!$AA$5:$AA$188,PB_Charges_Calculation!$I$5:$I$188,PB_Charges_Summary!F170)</f>
        <v>0</v>
      </c>
      <c r="J170" s="65">
        <f>SUMIFS(PB_Charges_Calculation!$AC$5:$AC$188,PB_Charges_Calculation!$I$5:$I$188,PB_Charges_Summary!F170)</f>
        <v>81</v>
      </c>
      <c r="K170" s="65">
        <f t="shared" si="20"/>
        <v>81</v>
      </c>
    </row>
    <row r="171" spans="1:11" x14ac:dyDescent="0.25">
      <c r="A171" s="11" t="str">
        <f t="shared" si="14"/>
        <v>Transportation</v>
      </c>
      <c r="B171" s="12">
        <f t="shared" si="15"/>
        <v>183000</v>
      </c>
      <c r="C171" s="12">
        <f t="shared" si="16"/>
        <v>841</v>
      </c>
      <c r="D171" s="11" t="str">
        <f t="shared" si="17"/>
        <v>Department of Aviation</v>
      </c>
      <c r="E171" s="62" t="str">
        <f>IF(C171=100, "YES", IF(ISNA(VLOOKUP(F171, BudgetBillItems!$D$2:$D$488, 1, FALSE)), "NO", "YES"))</f>
        <v>YES</v>
      </c>
      <c r="F171" s="12">
        <v>841</v>
      </c>
      <c r="G171" s="11" t="str">
        <f t="shared" si="18"/>
        <v>Department of Aviation</v>
      </c>
      <c r="H171" s="12">
        <f t="shared" si="19"/>
        <v>176000</v>
      </c>
      <c r="I171" s="65">
        <f>SUMIFS(PB_Charges_Calculation!$AA$5:$AA$188,PB_Charges_Calculation!$I$5:$I$188,PB_Charges_Summary!F171)</f>
        <v>3</v>
      </c>
      <c r="J171" s="65">
        <f>SUMIFS(PB_Charges_Calculation!$AC$5:$AC$188,PB_Charges_Calculation!$I$5:$I$188,PB_Charges_Summary!F171)</f>
        <v>3411</v>
      </c>
      <c r="K171" s="65">
        <f t="shared" si="20"/>
        <v>3414</v>
      </c>
    </row>
    <row r="172" spans="1:11" x14ac:dyDescent="0.25">
      <c r="A172" s="11" t="str">
        <f t="shared" si="14"/>
        <v>Transportation</v>
      </c>
      <c r="B172" s="12">
        <f t="shared" si="15"/>
        <v>183000</v>
      </c>
      <c r="C172" s="12">
        <f t="shared" si="16"/>
        <v>154</v>
      </c>
      <c r="D172" s="11" t="str">
        <f t="shared" si="17"/>
        <v>Department of Motor Vehicles</v>
      </c>
      <c r="E172" s="62" t="str">
        <f>IF(C172=100, "YES", IF(ISNA(VLOOKUP(F172, BudgetBillItems!$D$2:$D$488, 1, FALSE)), "NO", "YES"))</f>
        <v>YES</v>
      </c>
      <c r="F172" s="12">
        <v>154</v>
      </c>
      <c r="G172" s="11" t="str">
        <f t="shared" si="18"/>
        <v>Department of Motor Vehicles</v>
      </c>
      <c r="H172" s="12">
        <f t="shared" si="19"/>
        <v>177000</v>
      </c>
      <c r="I172" s="65">
        <f>SUMIFS(PB_Charges_Calculation!$AA$5:$AA$188,PB_Charges_Calculation!$I$5:$I$188,PB_Charges_Summary!F172)</f>
        <v>0</v>
      </c>
      <c r="J172" s="65">
        <f>SUMIFS(PB_Charges_Calculation!$AC$5:$AC$188,PB_Charges_Calculation!$I$5:$I$188,PB_Charges_Summary!F172)</f>
        <v>22069</v>
      </c>
      <c r="K172" s="65">
        <f t="shared" si="20"/>
        <v>22069</v>
      </c>
    </row>
    <row r="173" spans="1:11" ht="30" hidden="1" x14ac:dyDescent="0.25">
      <c r="A173" s="11" t="str">
        <f t="shared" si="14"/>
        <v>Transportation</v>
      </c>
      <c r="B173" s="12">
        <f t="shared" si="15"/>
        <v>183000</v>
      </c>
      <c r="C173" s="12">
        <f t="shared" si="16"/>
        <v>154</v>
      </c>
      <c r="D173" s="11" t="str">
        <f t="shared" si="17"/>
        <v>Department of Motor Vehicles</v>
      </c>
      <c r="E173" s="62" t="str">
        <f>IF(C173=100, "YES", IF(ISNA(VLOOKUP(F173, BudgetBillItems!$D$2:$D$488, 1, FALSE)), "NO", "YES"))</f>
        <v>YES</v>
      </c>
      <c r="F173" s="12">
        <v>530</v>
      </c>
      <c r="G173" s="11" t="str">
        <f t="shared" si="18"/>
        <v>Department of Motor Vehicles Transfer Payments</v>
      </c>
      <c r="H173" s="12">
        <f t="shared" si="19"/>
        <v>179000</v>
      </c>
      <c r="I173" s="65">
        <f>SUMIFS(PB_Charges_Calculation!$AA$5:$AA$188,PB_Charges_Calculation!$I$5:$I$188,PB_Charges_Summary!F173)</f>
        <v>0</v>
      </c>
      <c r="J173" s="65">
        <f>SUMIFS(PB_Charges_Calculation!$AC$5:$AC$188,PB_Charges_Calculation!$I$5:$I$188,PB_Charges_Summary!F173)</f>
        <v>0</v>
      </c>
      <c r="K173" s="65">
        <f t="shared" si="20"/>
        <v>0</v>
      </c>
    </row>
    <row r="174" spans="1:11" ht="30" x14ac:dyDescent="0.25">
      <c r="A174" s="11" t="str">
        <f t="shared" si="14"/>
        <v>Transportation</v>
      </c>
      <c r="B174" s="12">
        <f t="shared" si="15"/>
        <v>183000</v>
      </c>
      <c r="C174" s="12">
        <f t="shared" si="16"/>
        <v>505</v>
      </c>
      <c r="D174" s="11" t="str">
        <f t="shared" si="17"/>
        <v>Department of Rail and Public Transportation</v>
      </c>
      <c r="E174" s="62" t="str">
        <f>IF(C174=100, "YES", IF(ISNA(VLOOKUP(F174, BudgetBillItems!$D$2:$D$488, 1, FALSE)), "NO", "YES"))</f>
        <v>YES</v>
      </c>
      <c r="F174" s="12">
        <v>505</v>
      </c>
      <c r="G174" s="11" t="str">
        <f t="shared" si="18"/>
        <v>Department of Rail and Public Transportation</v>
      </c>
      <c r="H174" s="12">
        <f t="shared" si="19"/>
        <v>180000</v>
      </c>
      <c r="I174" s="65">
        <f>SUMIFS(PB_Charges_Calculation!$AA$5:$AA$188,PB_Charges_Calculation!$I$5:$I$188,PB_Charges_Summary!F174)</f>
        <v>0</v>
      </c>
      <c r="J174" s="65">
        <f>SUMIFS(PB_Charges_Calculation!$AC$5:$AC$188,PB_Charges_Calculation!$I$5:$I$188,PB_Charges_Summary!F174)</f>
        <v>37593</v>
      </c>
      <c r="K174" s="65">
        <f t="shared" si="20"/>
        <v>37593</v>
      </c>
    </row>
    <row r="175" spans="1:11" x14ac:dyDescent="0.25">
      <c r="A175" s="11" t="str">
        <f t="shared" si="14"/>
        <v>Transportation</v>
      </c>
      <c r="B175" s="12">
        <f t="shared" si="15"/>
        <v>183000</v>
      </c>
      <c r="C175" s="12">
        <f t="shared" si="16"/>
        <v>501</v>
      </c>
      <c r="D175" s="11" t="str">
        <f t="shared" si="17"/>
        <v>Department of Transportation</v>
      </c>
      <c r="E175" s="62" t="str">
        <f>IF(C175=100, "YES", IF(ISNA(VLOOKUP(F175, BudgetBillItems!$D$2:$D$488, 1, FALSE)), "NO", "YES"))</f>
        <v>YES</v>
      </c>
      <c r="F175" s="12">
        <v>501</v>
      </c>
      <c r="G175" s="11" t="str">
        <f t="shared" si="18"/>
        <v>Department of Transportation</v>
      </c>
      <c r="H175" s="12">
        <f t="shared" si="19"/>
        <v>181000</v>
      </c>
      <c r="I175" s="65">
        <f>SUMIFS(PB_Charges_Calculation!$AA$5:$AA$188,PB_Charges_Calculation!$I$5:$I$188,PB_Charges_Summary!F175)</f>
        <v>3957</v>
      </c>
      <c r="J175" s="65">
        <f>SUMIFS(PB_Charges_Calculation!$AC$5:$AC$188,PB_Charges_Calculation!$I$5:$I$188,PB_Charges_Summary!F175)</f>
        <v>390660</v>
      </c>
      <c r="K175" s="65">
        <f t="shared" si="20"/>
        <v>394617</v>
      </c>
    </row>
    <row r="176" spans="1:11" ht="30" x14ac:dyDescent="0.25">
      <c r="A176" s="11" t="str">
        <f t="shared" si="14"/>
        <v>Public Safety</v>
      </c>
      <c r="B176" s="12">
        <f t="shared" si="15"/>
        <v>171000</v>
      </c>
      <c r="C176" s="12">
        <f t="shared" si="16"/>
        <v>509</v>
      </c>
      <c r="D176" s="11" t="str">
        <f t="shared" si="17"/>
        <v>Virginia Commercial Space Flight Authority</v>
      </c>
      <c r="E176" s="62" t="str">
        <f>IF(C176=100, "YES", IF(ISNA(VLOOKUP(F176, BudgetBillItems!$D$2:$D$488, 1, FALSE)), "NO", "YES"))</f>
        <v>YES</v>
      </c>
      <c r="F176" s="12">
        <v>509</v>
      </c>
      <c r="G176" s="11" t="str">
        <f t="shared" si="18"/>
        <v>Virginia Commercial Space Flight Authority</v>
      </c>
      <c r="H176" s="12">
        <f t="shared" si="19"/>
        <v>175050</v>
      </c>
      <c r="I176" s="65">
        <f>SUMIFS(PB_Charges_Calculation!$AA$5:$AA$188,PB_Charges_Calculation!$I$5:$I$188,PB_Charges_Summary!F176)</f>
        <v>0</v>
      </c>
      <c r="J176" s="65">
        <f>SUMIFS(PB_Charges_Calculation!$AC$5:$AC$188,PB_Charges_Calculation!$I$5:$I$188,PB_Charges_Summary!F176)</f>
        <v>1563</v>
      </c>
      <c r="K176" s="65">
        <f t="shared" si="20"/>
        <v>1563</v>
      </c>
    </row>
    <row r="177" spans="1:11" x14ac:dyDescent="0.25">
      <c r="A177" s="11" t="str">
        <f t="shared" si="14"/>
        <v>Transportation</v>
      </c>
      <c r="B177" s="12">
        <f t="shared" si="15"/>
        <v>183000</v>
      </c>
      <c r="C177" s="12">
        <f t="shared" si="16"/>
        <v>506</v>
      </c>
      <c r="D177" s="11" t="str">
        <f t="shared" si="17"/>
        <v>Motor Vehicle Dealer Board</v>
      </c>
      <c r="E177" s="62" t="str">
        <f>IF(C177=100, "YES", IF(ISNA(VLOOKUP(F177, BudgetBillItems!$D$2:$D$488, 1, FALSE)), "NO", "YES"))</f>
        <v>YES</v>
      </c>
      <c r="F177" s="12">
        <v>506</v>
      </c>
      <c r="G177" s="11" t="str">
        <f t="shared" si="18"/>
        <v>Motor Vehicle Dealer Board</v>
      </c>
      <c r="H177" s="12">
        <f t="shared" si="19"/>
        <v>182000</v>
      </c>
      <c r="I177" s="65">
        <f>SUMIFS(PB_Charges_Calculation!$AA$5:$AA$188,PB_Charges_Calculation!$I$5:$I$188,PB_Charges_Summary!F177)</f>
        <v>0</v>
      </c>
      <c r="J177" s="65">
        <f>SUMIFS(PB_Charges_Calculation!$AC$5:$AC$188,PB_Charges_Calculation!$I$5:$I$188,PB_Charges_Summary!F177)</f>
        <v>233</v>
      </c>
      <c r="K177" s="65">
        <f t="shared" si="20"/>
        <v>233</v>
      </c>
    </row>
    <row r="178" spans="1:11" x14ac:dyDescent="0.25">
      <c r="A178" s="11" t="str">
        <f t="shared" si="14"/>
        <v>Transportation</v>
      </c>
      <c r="B178" s="12">
        <f t="shared" si="15"/>
        <v>183000</v>
      </c>
      <c r="C178" s="12">
        <f t="shared" si="16"/>
        <v>407</v>
      </c>
      <c r="D178" s="11" t="str">
        <f t="shared" si="17"/>
        <v>Virginia Port Authority</v>
      </c>
      <c r="E178" s="62" t="str">
        <f>IF(C178=100, "YES", IF(ISNA(VLOOKUP(F178, BudgetBillItems!$D$2:$D$488, 1, FALSE)), "NO", "YES"))</f>
        <v>YES</v>
      </c>
      <c r="F178" s="12">
        <v>407</v>
      </c>
      <c r="G178" s="11" t="str">
        <f t="shared" si="18"/>
        <v>Virginia Port Authority</v>
      </c>
      <c r="H178" s="12">
        <f t="shared" si="19"/>
        <v>183000</v>
      </c>
      <c r="I178" s="65">
        <f>SUMIFS(PB_Charges_Calculation!$AA$5:$AA$188,PB_Charges_Calculation!$I$5:$I$188,PB_Charges_Summary!F178)</f>
        <v>193</v>
      </c>
      <c r="J178" s="65">
        <f>SUMIFS(PB_Charges_Calculation!$AC$5:$AC$188,PB_Charges_Calculation!$I$5:$I$188,PB_Charges_Summary!F178)</f>
        <v>14369</v>
      </c>
      <c r="K178" s="65">
        <f t="shared" si="20"/>
        <v>14562</v>
      </c>
    </row>
    <row r="179" spans="1:11" ht="30" x14ac:dyDescent="0.25">
      <c r="A179" s="11" t="str">
        <f t="shared" si="14"/>
        <v>Veterans Affairs and Homeland Security</v>
      </c>
      <c r="B179" s="12">
        <f t="shared" si="15"/>
        <v>183030</v>
      </c>
      <c r="C179" s="12">
        <f t="shared" si="16"/>
        <v>454</v>
      </c>
      <c r="D179" s="11" t="str">
        <f t="shared" si="17"/>
        <v xml:space="preserve">Secretary of Veterans Affairs and Homeland Security </v>
      </c>
      <c r="E179" s="62" t="str">
        <f>IF(C179=100, "YES", IF(ISNA(VLOOKUP(F179, BudgetBillItems!$D$2:$D$488, 1, FALSE)), "NO", "YES"))</f>
        <v>YES</v>
      </c>
      <c r="F179" s="12">
        <v>454</v>
      </c>
      <c r="G179" s="11" t="str">
        <f t="shared" si="18"/>
        <v xml:space="preserve">Secretary of Veterans Affairs and Homeland Security </v>
      </c>
      <c r="H179" s="12">
        <f t="shared" si="19"/>
        <v>183020</v>
      </c>
      <c r="I179" s="65">
        <f>SUMIFS(PB_Charges_Calculation!$AA$5:$AA$188,PB_Charges_Calculation!$I$5:$I$188,PB_Charges_Summary!F179)</f>
        <v>69</v>
      </c>
      <c r="J179" s="65">
        <f>SUMIFS(PB_Charges_Calculation!$AC$5:$AC$188,PB_Charges_Calculation!$I$5:$I$188,PB_Charges_Summary!F179)</f>
        <v>215</v>
      </c>
      <c r="K179" s="65">
        <f t="shared" si="20"/>
        <v>284</v>
      </c>
    </row>
    <row r="180" spans="1:11" ht="30" x14ac:dyDescent="0.25">
      <c r="A180" s="11" t="str">
        <f t="shared" si="14"/>
        <v>Veterans Affairs and Homeland Security</v>
      </c>
      <c r="B180" s="12">
        <f t="shared" si="15"/>
        <v>183030</v>
      </c>
      <c r="C180" s="12">
        <f t="shared" si="16"/>
        <v>912</v>
      </c>
      <c r="D180" s="11" t="str">
        <f t="shared" si="17"/>
        <v>Department of Veterans Services</v>
      </c>
      <c r="E180" s="62" t="str">
        <f>IF(C180=100, "YES", IF(ISNA(VLOOKUP(F180, BudgetBillItems!$D$2:$D$488, 1, FALSE)), "NO", "YES"))</f>
        <v>YES</v>
      </c>
      <c r="F180" s="12">
        <v>912</v>
      </c>
      <c r="G180" s="11" t="str">
        <f t="shared" si="18"/>
        <v>Department of Veterans Services</v>
      </c>
      <c r="H180" s="12">
        <f t="shared" si="19"/>
        <v>183030</v>
      </c>
      <c r="I180" s="65">
        <f>SUMIFS(PB_Charges_Calculation!$AA$5:$AA$188,PB_Charges_Calculation!$I$5:$I$188,PB_Charges_Summary!F180)</f>
        <v>1008</v>
      </c>
      <c r="J180" s="65">
        <f>SUMIFS(PB_Charges_Calculation!$AC$5:$AC$188,PB_Charges_Calculation!$I$5:$I$188,PB_Charges_Summary!F180)</f>
        <v>4598</v>
      </c>
      <c r="K180" s="65">
        <f t="shared" si="20"/>
        <v>5606</v>
      </c>
    </row>
    <row r="181" spans="1:11" ht="30" hidden="1" x14ac:dyDescent="0.25">
      <c r="A181" s="11" t="str">
        <f t="shared" si="14"/>
        <v>Central Appropriations</v>
      </c>
      <c r="B181" s="12">
        <f t="shared" si="15"/>
        <v>186000</v>
      </c>
      <c r="C181" s="12">
        <f t="shared" si="16"/>
        <v>995</v>
      </c>
      <c r="D181" s="11" t="str">
        <f t="shared" si="17"/>
        <v>Central Appropriations</v>
      </c>
      <c r="E181" s="62" t="str">
        <f>IF(C181=100, "YES", IF(ISNA(VLOOKUP(F181, BudgetBillItems!$D$2:$D$488, 1, FALSE)), "NO", "YES"))</f>
        <v>YES</v>
      </c>
      <c r="F181" s="12">
        <v>995</v>
      </c>
      <c r="G181" s="11" t="str">
        <f t="shared" si="18"/>
        <v>Central Appropriations</v>
      </c>
      <c r="H181" s="12">
        <f t="shared" si="19"/>
        <v>184000</v>
      </c>
      <c r="I181" s="65">
        <f>SUMIFS(PB_Charges_Calculation!$AA$5:$AA$188,PB_Charges_Calculation!$I$5:$I$188,PB_Charges_Summary!F181)</f>
        <v>0</v>
      </c>
      <c r="J181" s="65">
        <f>SUMIFS(PB_Charges_Calculation!$AC$5:$AC$188,PB_Charges_Calculation!$I$5:$I$188,PB_Charges_Summary!F181)</f>
        <v>0</v>
      </c>
      <c r="K181" s="65">
        <f t="shared" si="20"/>
        <v>0</v>
      </c>
    </row>
    <row r="182" spans="1:11" ht="30" x14ac:dyDescent="0.25">
      <c r="A182" s="11" t="str">
        <f t="shared" si="14"/>
        <v>Independent Agencies</v>
      </c>
      <c r="B182" s="12">
        <f t="shared" si="15"/>
        <v>192000</v>
      </c>
      <c r="C182" s="12">
        <f t="shared" si="16"/>
        <v>171</v>
      </c>
      <c r="D182" s="11" t="str">
        <f t="shared" si="17"/>
        <v>State Corporation Commission</v>
      </c>
      <c r="E182" s="62" t="str">
        <f>IF(C182=100, "YES", IF(ISNA(VLOOKUP(F182, BudgetBillItems!$D$2:$D$488, 1, FALSE)), "NO", "YES"))</f>
        <v>YES</v>
      </c>
      <c r="F182" s="12">
        <v>171</v>
      </c>
      <c r="G182" s="11" t="str">
        <f t="shared" si="18"/>
        <v>State Corporation Commission</v>
      </c>
      <c r="H182" s="12">
        <f t="shared" si="19"/>
        <v>187000</v>
      </c>
      <c r="I182" s="65">
        <f>SUMIFS(PB_Charges_Calculation!$AA$5:$AA$188,PB_Charges_Calculation!$I$5:$I$188,PB_Charges_Summary!F182)</f>
        <v>119</v>
      </c>
      <c r="J182" s="65">
        <f>SUMIFS(PB_Charges_Calculation!$AC$5:$AC$188,PB_Charges_Calculation!$I$5:$I$188,PB_Charges_Summary!F182)</f>
        <v>8854</v>
      </c>
      <c r="K182" s="65">
        <f t="shared" si="20"/>
        <v>8973</v>
      </c>
    </row>
    <row r="183" spans="1:11" ht="30" x14ac:dyDescent="0.25">
      <c r="A183" s="11" t="str">
        <f t="shared" si="14"/>
        <v>Independent Agencies</v>
      </c>
      <c r="B183" s="12">
        <f t="shared" si="15"/>
        <v>192000</v>
      </c>
      <c r="C183" s="12">
        <f t="shared" si="16"/>
        <v>172</v>
      </c>
      <c r="D183" s="11" t="str">
        <f t="shared" si="17"/>
        <v>State Lottery Department</v>
      </c>
      <c r="E183" s="62" t="str">
        <f>IF(C183=100, "YES", IF(ISNA(VLOOKUP(F183, BudgetBillItems!$D$2:$D$488, 1, FALSE)), "NO", "YES"))</f>
        <v>YES</v>
      </c>
      <c r="F183" s="12">
        <v>172</v>
      </c>
      <c r="G183" s="11" t="str">
        <f t="shared" si="18"/>
        <v>State Lottery Department</v>
      </c>
      <c r="H183" s="12">
        <f t="shared" si="19"/>
        <v>188000</v>
      </c>
      <c r="I183" s="65">
        <f>SUMIFS(PB_Charges_Calculation!$AA$5:$AA$188,PB_Charges_Calculation!$I$5:$I$188,PB_Charges_Summary!F183)</f>
        <v>0</v>
      </c>
      <c r="J183" s="65">
        <f>SUMIFS(PB_Charges_Calculation!$AC$5:$AC$188,PB_Charges_Calculation!$I$5:$I$188,PB_Charges_Summary!F183)</f>
        <v>8501</v>
      </c>
      <c r="K183" s="65">
        <f t="shared" si="20"/>
        <v>8501</v>
      </c>
    </row>
    <row r="184" spans="1:11" ht="30" x14ac:dyDescent="0.25">
      <c r="A184" s="11" t="str">
        <f t="shared" si="14"/>
        <v>Independent Agencies</v>
      </c>
      <c r="B184" s="12">
        <f t="shared" si="15"/>
        <v>192000</v>
      </c>
      <c r="C184" s="12">
        <f t="shared" si="16"/>
        <v>174</v>
      </c>
      <c r="D184" s="11" t="str">
        <f t="shared" si="17"/>
        <v>Virginia College Savings Plan</v>
      </c>
      <c r="E184" s="62" t="str">
        <f>IF(C184=100, "YES", IF(ISNA(VLOOKUP(F184, BudgetBillItems!$D$2:$D$488, 1, FALSE)), "NO", "YES"))</f>
        <v>YES</v>
      </c>
      <c r="F184" s="12">
        <v>174</v>
      </c>
      <c r="G184" s="11" t="str">
        <f t="shared" si="18"/>
        <v>Virginia College Savings Plan</v>
      </c>
      <c r="H184" s="12">
        <f t="shared" si="19"/>
        <v>189000</v>
      </c>
      <c r="I184" s="65">
        <f>SUMIFS(PB_Charges_Calculation!$AA$5:$AA$188,PB_Charges_Calculation!$I$5:$I$188,PB_Charges_Summary!F184)</f>
        <v>0</v>
      </c>
      <c r="J184" s="65">
        <f>SUMIFS(PB_Charges_Calculation!$AC$5:$AC$188,PB_Charges_Calculation!$I$5:$I$188,PB_Charges_Summary!F184)</f>
        <v>38162</v>
      </c>
      <c r="K184" s="65">
        <f t="shared" si="20"/>
        <v>38162</v>
      </c>
    </row>
    <row r="185" spans="1:11" ht="30" x14ac:dyDescent="0.25">
      <c r="A185" s="11" t="str">
        <f t="shared" si="14"/>
        <v>Independent Agencies</v>
      </c>
      <c r="B185" s="12">
        <f t="shared" si="15"/>
        <v>192000</v>
      </c>
      <c r="C185" s="12">
        <f t="shared" si="16"/>
        <v>158</v>
      </c>
      <c r="D185" s="11" t="str">
        <f t="shared" si="17"/>
        <v>Virginia Retirement System</v>
      </c>
      <c r="E185" s="62" t="str">
        <f>IF(C185=100, "YES", IF(ISNA(VLOOKUP(F185, BudgetBillItems!$D$2:$D$488, 1, FALSE)), "NO", "YES"))</f>
        <v>YES</v>
      </c>
      <c r="F185" s="12">
        <v>158</v>
      </c>
      <c r="G185" s="11" t="str">
        <f t="shared" si="18"/>
        <v>Virginia Retirement System</v>
      </c>
      <c r="H185" s="12">
        <f t="shared" si="19"/>
        <v>190000</v>
      </c>
      <c r="I185" s="65">
        <f>SUMIFS(PB_Charges_Calculation!$AA$5:$AA$188,PB_Charges_Calculation!$I$5:$I$188,PB_Charges_Summary!F185)</f>
        <v>0</v>
      </c>
      <c r="J185" s="65">
        <f>SUMIFS(PB_Charges_Calculation!$AC$5:$AC$188,PB_Charges_Calculation!$I$5:$I$188,PB_Charges_Summary!F185)</f>
        <v>6280</v>
      </c>
      <c r="K185" s="65">
        <f t="shared" si="20"/>
        <v>6280</v>
      </c>
    </row>
    <row r="186" spans="1:11" ht="30" x14ac:dyDescent="0.25">
      <c r="A186" s="11" t="str">
        <f t="shared" si="14"/>
        <v>Independent Agencies</v>
      </c>
      <c r="B186" s="12">
        <f t="shared" si="15"/>
        <v>192000</v>
      </c>
      <c r="C186" s="12">
        <f t="shared" si="16"/>
        <v>191</v>
      </c>
      <c r="D186" s="11" t="str">
        <f t="shared" si="17"/>
        <v>Virginia Workers' Compensation Commission</v>
      </c>
      <c r="E186" s="62" t="str">
        <f>IF(C186=100, "YES", IF(ISNA(VLOOKUP(F186, BudgetBillItems!$D$2:$D$488, 1, FALSE)), "NO", "YES"))</f>
        <v>YES</v>
      </c>
      <c r="F186" s="12">
        <v>191</v>
      </c>
      <c r="G186" s="11" t="str">
        <f t="shared" si="18"/>
        <v>Virginia Workers' Compensation Commission</v>
      </c>
      <c r="H186" s="12">
        <f t="shared" si="19"/>
        <v>191000</v>
      </c>
      <c r="I186" s="65">
        <f>SUMIFS(PB_Charges_Calculation!$AA$5:$AA$188,PB_Charges_Calculation!$I$5:$I$188,PB_Charges_Summary!F186)</f>
        <v>0</v>
      </c>
      <c r="J186" s="65">
        <f>SUMIFS(PB_Charges_Calculation!$AC$5:$AC$188,PB_Charges_Calculation!$I$5:$I$188,PB_Charges_Summary!F186)</f>
        <v>3841</v>
      </c>
      <c r="K186" s="65">
        <f t="shared" si="20"/>
        <v>3841</v>
      </c>
    </row>
    <row r="187" spans="1:11" ht="30" hidden="1" x14ac:dyDescent="0.25">
      <c r="A187" s="11" t="str">
        <f t="shared" si="14"/>
        <v>Independent Agencies</v>
      </c>
      <c r="B187" s="12">
        <f t="shared" si="15"/>
        <v>192000</v>
      </c>
      <c r="C187" s="12">
        <f t="shared" si="16"/>
        <v>175</v>
      </c>
      <c r="D187" s="11" t="str">
        <f t="shared" si="17"/>
        <v>Virginia Office for Protection and Advocacy</v>
      </c>
      <c r="E187" s="62" t="str">
        <f>IF(C187=100, "YES", IF(ISNA(VLOOKUP(F187, BudgetBillItems!$D$2:$D$488, 1, FALSE)), "NO", "YES"))</f>
        <v>NO</v>
      </c>
      <c r="F187" s="12">
        <v>175</v>
      </c>
      <c r="G187" s="11" t="str">
        <f t="shared" si="18"/>
        <v>Virginia Office for Protection and Advocacy</v>
      </c>
      <c r="H187" s="12">
        <f t="shared" si="19"/>
        <v>192000</v>
      </c>
      <c r="I187" s="65">
        <f>SUMIFS(PB_Charges_Calculation!$AA$5:$AA$188,PB_Charges_Calculation!$I$5:$I$188,PB_Charges_Summary!F187)</f>
        <v>0</v>
      </c>
      <c r="J187" s="65">
        <f>SUMIFS(PB_Charges_Calculation!$AC$5:$AC$188,PB_Charges_Calculation!$I$5:$I$188,PB_Charges_Summary!F187)</f>
        <v>0</v>
      </c>
      <c r="K187" s="65">
        <f t="shared" si="20"/>
        <v>0</v>
      </c>
    </row>
    <row r="189" spans="1:11" x14ac:dyDescent="0.25">
      <c r="I189" s="4">
        <f>SUBTOTAL(109,I4:I187)</f>
        <v>1561395</v>
      </c>
      <c r="J189" s="4">
        <f>SUBTOTAL(109,J4:J187)</f>
        <v>2400376</v>
      </c>
      <c r="K189" s="4">
        <f>SUBTOTAL(109,K4:K187)</f>
        <v>3961771</v>
      </c>
    </row>
  </sheetData>
  <autoFilter ref="A3:K187">
    <filterColumn colId="10">
      <filters>
        <filter val="$1"/>
        <filter val="$1,015"/>
        <filter val="$1,121"/>
        <filter val="$1,124"/>
        <filter val="$1,154"/>
        <filter val="$1,155"/>
        <filter val="$1,166"/>
        <filter val="$1,228"/>
        <filter val="$1,239"/>
        <filter val="$1,306"/>
        <filter val="$1,333"/>
        <filter val="$1,416"/>
        <filter val="$1,505"/>
        <filter val="$1,563"/>
        <filter val="$1,763"/>
        <filter val="$1,831"/>
        <filter val="$1,965"/>
        <filter val="$10,259"/>
        <filter val="$10,643"/>
        <filter val="$100,665"/>
        <filter val="$104"/>
        <filter val="$104,621"/>
        <filter val="$105"/>
        <filter val="$108,488"/>
        <filter val="$109,099"/>
        <filter val="$11,036"/>
        <filter val="$11,386"/>
        <filter val="$111"/>
        <filter val="$114"/>
        <filter val="$119"/>
        <filter val="$12,207"/>
        <filter val="$12,417"/>
        <filter val="$134"/>
        <filter val="$135,539"/>
        <filter val="$14,562"/>
        <filter val="$144"/>
        <filter val="$146"/>
        <filter val="$15,029"/>
        <filter val="$15,212"/>
        <filter val="$15,578"/>
        <filter val="$155,471"/>
        <filter val="$16"/>
        <filter val="$163"/>
        <filter val="$18"/>
        <filter val="$18,249"/>
        <filter val="$184,398"/>
        <filter val="$188"/>
        <filter val="$19"/>
        <filter val="$190"/>
        <filter val="$191"/>
        <filter val="$198"/>
        <filter val="$2"/>
        <filter val="$2,192"/>
        <filter val="$2,243"/>
        <filter val="$2,296"/>
        <filter val="$2,310"/>
        <filter val="$2,413"/>
        <filter val="$2,435"/>
        <filter val="$2,568"/>
        <filter val="$2,724"/>
        <filter val="$2,737"/>
        <filter val="$2,814"/>
        <filter val="$2,895"/>
        <filter val="$20"/>
        <filter val="$21,065"/>
        <filter val="$21,488"/>
        <filter val="$21,915"/>
        <filter val="$22,069"/>
        <filter val="$23"/>
        <filter val="$233"/>
        <filter val="$254"/>
        <filter val="$256"/>
        <filter val="$257"/>
        <filter val="$26,066"/>
        <filter val="$28,591"/>
        <filter val="$284"/>
        <filter val="$29,009"/>
        <filter val="$3"/>
        <filter val="$3,009"/>
        <filter val="$3,323"/>
        <filter val="$3,408"/>
        <filter val="$3,414"/>
        <filter val="$3,694"/>
        <filter val="$3,833"/>
        <filter val="$3,841"/>
        <filter val="$3,997"/>
        <filter val="$31"/>
        <filter val="$33"/>
        <filter val="$336"/>
        <filter val="$337"/>
        <filter val="$338"/>
        <filter val="$34"/>
        <filter val="$340"/>
        <filter val="$35,806"/>
        <filter val="$37,593"/>
        <filter val="$38,162"/>
        <filter val="$394,617"/>
        <filter val="$4,202"/>
        <filter val="$4,219"/>
        <filter val="$4,222"/>
        <filter val="$4,251"/>
        <filter val="$4,477"/>
        <filter val="$42"/>
        <filter val="$429"/>
        <filter val="$447"/>
        <filter val="$470"/>
        <filter val="$48,073"/>
        <filter val="$49"/>
        <filter val="$5"/>
        <filter val="$5,019"/>
        <filter val="$5,278"/>
        <filter val="$5,606"/>
        <filter val="$5,623"/>
        <filter val="$5,663"/>
        <filter val="$5,837"/>
        <filter val="$5,950"/>
        <filter val="$55"/>
        <filter val="$55,863"/>
        <filter val="$56"/>
        <filter val="$576"/>
        <filter val="$58"/>
        <filter val="$59"/>
        <filter val="$6"/>
        <filter val="$6,280"/>
        <filter val="$6,864"/>
        <filter val="$60,619"/>
        <filter val="$606"/>
        <filter val="$61,978"/>
        <filter val="$611"/>
        <filter val="$62"/>
        <filter val="$62,026"/>
        <filter val="$63"/>
        <filter val="$64"/>
        <filter val="$68"/>
        <filter val="$683,547"/>
        <filter val="$694"/>
        <filter val="$7,618"/>
        <filter val="$7,977"/>
        <filter val="$709"/>
        <filter val="$729"/>
        <filter val="$75"/>
        <filter val="$8,171"/>
        <filter val="$8,501"/>
        <filter val="$8,944"/>
        <filter val="$8,973"/>
        <filter val="$81"/>
        <filter val="$819"/>
        <filter val="$835"/>
        <filter val="$84,707"/>
        <filter val="$848,816"/>
        <filter val="$9"/>
        <filter val="$9,703"/>
        <filter val="$9,760"/>
        <filter val="$914"/>
        <filter val="$97,527"/>
      </filters>
    </filterColumn>
  </autoFilter>
  <pageMargins left="0.7" right="0.7" top="0.75" bottom="0.75" header="0.3" footer="0.3"/>
  <pageSetup scale="85" orientation="landscape" r:id="rId1"/>
  <headerFooter>
    <oddFooter>&amp;RPage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0"/>
  <sheetViews>
    <sheetView showGridLines="0" workbookViewId="0">
      <pane xSplit="8" ySplit="4" topLeftCell="I5" activePane="bottomRight" state="frozen"/>
      <selection pane="topRight" activeCell="H1" sqref="H1"/>
      <selection pane="bottomLeft" activeCell="A4" sqref="A4"/>
      <selection pane="bottomRight" activeCell="A3" sqref="A3"/>
    </sheetView>
  </sheetViews>
  <sheetFormatPr defaultRowHeight="15" x14ac:dyDescent="0.25"/>
  <cols>
    <col min="1" max="1" width="14.140625" customWidth="1"/>
    <col min="2" max="2" width="8.140625" style="3" hidden="1" customWidth="1"/>
    <col min="3" max="3" width="5.28515625" style="3" hidden="1" customWidth="1"/>
    <col min="4" max="4" width="22.140625" customWidth="1"/>
    <col min="5" max="5" width="9.28515625" hidden="1" customWidth="1"/>
    <col min="6" max="6" width="4.28515625" style="3" bestFit="1" customWidth="1"/>
    <col min="7" max="7" width="25.85546875" customWidth="1"/>
    <col min="8" max="8" width="8.28515625" style="3" hidden="1" customWidth="1"/>
    <col min="9" max="9" width="9.28515625" customWidth="1"/>
    <col min="10" max="10" width="16" bestFit="1" customWidth="1"/>
    <col min="11" max="11" width="17.5703125" customWidth="1"/>
    <col min="12" max="12" width="17.5703125" hidden="1" customWidth="1"/>
    <col min="13" max="13" width="16" bestFit="1" customWidth="1"/>
    <col min="14" max="14" width="16.42578125" bestFit="1" customWidth="1"/>
    <col min="15" max="15" width="16" style="3" bestFit="1" customWidth="1"/>
    <col min="16" max="16" width="18.140625" customWidth="1"/>
    <col min="17" max="17" width="15.5703125" bestFit="1" customWidth="1"/>
    <col min="18" max="18" width="15.140625" customWidth="1"/>
    <col min="19" max="19" width="15.5703125" hidden="1" customWidth="1"/>
    <col min="20" max="20" width="12.28515625" customWidth="1"/>
    <col min="21" max="21" width="11.140625" customWidth="1"/>
    <col min="22" max="22" width="13" customWidth="1"/>
    <col min="23" max="23" width="12.5703125" customWidth="1"/>
    <col min="24" max="24" width="12" customWidth="1"/>
    <col min="25" max="25" width="11" customWidth="1"/>
    <col min="26" max="26" width="12.140625" customWidth="1"/>
    <col min="27" max="27" width="14.5703125" customWidth="1"/>
    <col min="28" max="28" width="9.85546875" customWidth="1"/>
    <col min="29" max="29" width="15.28515625" bestFit="1" customWidth="1"/>
  </cols>
  <sheetData>
    <row r="1" spans="1:29" ht="18.75" x14ac:dyDescent="0.3">
      <c r="A1" s="67" t="s">
        <v>347</v>
      </c>
    </row>
    <row r="2" spans="1:29" ht="15.75" thickBot="1" x14ac:dyDescent="0.3">
      <c r="A2" s="2"/>
    </row>
    <row r="3" spans="1:29" ht="45.75" thickBot="1" x14ac:dyDescent="0.3">
      <c r="J3" s="29" t="s">
        <v>348</v>
      </c>
      <c r="K3" s="30"/>
      <c r="L3" s="31"/>
      <c r="M3" s="29" t="s">
        <v>335</v>
      </c>
      <c r="N3" s="46"/>
      <c r="O3" s="46"/>
      <c r="P3" s="34"/>
      <c r="Q3" s="29" t="s">
        <v>334</v>
      </c>
      <c r="R3" s="30"/>
      <c r="S3" s="31"/>
      <c r="T3" s="29" t="s">
        <v>333</v>
      </c>
      <c r="U3" s="31"/>
      <c r="V3" s="29" t="s">
        <v>332</v>
      </c>
      <c r="W3" s="34"/>
      <c r="X3" s="29" t="s">
        <v>330</v>
      </c>
      <c r="Y3" s="30"/>
      <c r="Z3" s="31"/>
      <c r="AA3" s="29" t="s">
        <v>331</v>
      </c>
      <c r="AB3" s="30"/>
      <c r="AC3" s="31"/>
    </row>
    <row r="4" spans="1:29" ht="45.75" thickBot="1" x14ac:dyDescent="0.3">
      <c r="A4" s="26" t="s">
        <v>322</v>
      </c>
      <c r="B4" s="27" t="s">
        <v>317</v>
      </c>
      <c r="C4" s="27" t="s">
        <v>318</v>
      </c>
      <c r="D4" s="27" t="s">
        <v>319</v>
      </c>
      <c r="E4" s="27" t="s">
        <v>1251</v>
      </c>
      <c r="F4" s="27" t="s">
        <v>0</v>
      </c>
      <c r="G4" s="27" t="s">
        <v>320</v>
      </c>
      <c r="H4" s="35" t="s">
        <v>321</v>
      </c>
      <c r="I4" s="27" t="s">
        <v>1272</v>
      </c>
      <c r="J4" s="26" t="s">
        <v>323</v>
      </c>
      <c r="K4" s="27" t="s">
        <v>324</v>
      </c>
      <c r="L4" s="28" t="s">
        <v>325</v>
      </c>
      <c r="M4" s="51" t="s">
        <v>1252</v>
      </c>
      <c r="N4" s="27" t="s">
        <v>1253</v>
      </c>
      <c r="O4" s="27" t="s">
        <v>326</v>
      </c>
      <c r="P4" s="35" t="s">
        <v>327</v>
      </c>
      <c r="Q4" s="26" t="s">
        <v>1254</v>
      </c>
      <c r="R4" s="27" t="s">
        <v>1255</v>
      </c>
      <c r="S4" s="28" t="s">
        <v>328</v>
      </c>
      <c r="T4" s="26" t="s">
        <v>1256</v>
      </c>
      <c r="U4" s="28" t="s">
        <v>1257</v>
      </c>
      <c r="V4" s="26" t="s">
        <v>1258</v>
      </c>
      <c r="W4" s="28" t="s">
        <v>1259</v>
      </c>
      <c r="X4" s="26" t="s">
        <v>1260</v>
      </c>
      <c r="Y4" s="27" t="s">
        <v>1261</v>
      </c>
      <c r="Z4" s="28" t="s">
        <v>1262</v>
      </c>
      <c r="AA4" s="36" t="s">
        <v>1263</v>
      </c>
      <c r="AB4" s="32" t="s">
        <v>1264</v>
      </c>
      <c r="AC4" s="33" t="s">
        <v>1265</v>
      </c>
    </row>
    <row r="5" spans="1:29" x14ac:dyDescent="0.25">
      <c r="A5" s="21" t="str">
        <f t="shared" ref="A5:A36" si="0">VLOOKUP(F5,List_Agencies,7,FALSE)</f>
        <v>Legislative</v>
      </c>
      <c r="B5" s="22">
        <f t="shared" ref="B5:B36" si="1">VLOOKUP(F5,List_Agencies,8,FALSE)</f>
        <v>33000</v>
      </c>
      <c r="C5" s="22">
        <f t="shared" ref="C5:C36" si="2">VLOOKUP(F5,List_Agencies,3,FALSE)</f>
        <v>101</v>
      </c>
      <c r="D5" s="23" t="str">
        <f t="shared" ref="D5:D36" si="3">VLOOKUP(F5,List_Agencies,4,FALSE)</f>
        <v>House of Delegates</v>
      </c>
      <c r="E5" s="61" t="str">
        <f>IF(C5=100, "YES", IF(ISNA(VLOOKUP(F5, BudgetBillItems!$D$2:$D$488, 1, FALSE)), "NO", "YES"))</f>
        <v>YES</v>
      </c>
      <c r="F5" s="22">
        <v>101</v>
      </c>
      <c r="G5" s="23" t="str">
        <f t="shared" ref="G5:G36" si="4">VLOOKUP(F5,List_Agencies,2,FALSE)</f>
        <v>House of Delegates</v>
      </c>
      <c r="H5" s="48">
        <f t="shared" ref="H5:H36" si="5">VLOOKUP(F5,List_Agencies,5,FALSE)</f>
        <v>1000</v>
      </c>
      <c r="I5" s="61">
        <v>101</v>
      </c>
      <c r="J5" s="37">
        <v>23351570</v>
      </c>
      <c r="K5" s="24">
        <v>0</v>
      </c>
      <c r="L5" s="25">
        <f t="shared" ref="L5:L36" si="6">J5+K5</f>
        <v>23351570</v>
      </c>
      <c r="M5" s="57"/>
      <c r="N5" s="52"/>
      <c r="O5" s="47" t="str">
        <f t="shared" ref="O5:O36" si="7">IF(AND(M5=0,N5=0), "NO", "YES")</f>
        <v>NO</v>
      </c>
      <c r="P5" s="53"/>
      <c r="Q5" s="37">
        <f t="shared" ref="Q5:Q36" si="8">J5+M5</f>
        <v>23351570</v>
      </c>
      <c r="R5" s="24">
        <f t="shared" ref="R5:R36" si="9">K5+N5</f>
        <v>0</v>
      </c>
      <c r="S5" s="25">
        <f t="shared" ref="S5:S36" si="10">Q5+R5</f>
        <v>23351570</v>
      </c>
      <c r="T5" s="40">
        <f>S5/$S$189</f>
        <v>5.8312226449092346E-4</v>
      </c>
      <c r="U5" s="41">
        <f>Q5/$Q$189</f>
        <v>1.4795724608755545E-3</v>
      </c>
      <c r="V5" s="40">
        <f t="shared" ref="V5:V68" si="11">IF(Q5=0,0,Q5/S5)</f>
        <v>1</v>
      </c>
      <c r="W5" s="41">
        <f>IF(R5=0,0,1-V5)</f>
        <v>0</v>
      </c>
      <c r="X5" s="37">
        <f t="shared" ref="X5:X36" si="12">ROUND(T5*$AC$192,0)</f>
        <v>2310</v>
      </c>
      <c r="Y5" s="24">
        <f>ROUND(X5*V5,0)</f>
        <v>2310</v>
      </c>
      <c r="Z5" s="25">
        <f>X5-Y5</f>
        <v>0</v>
      </c>
      <c r="AA5" s="37">
        <f>IF(ROUND(U5*$X$189,0)&gt;Y5,Y5,ROUND(U5*$X$189,0))</f>
        <v>2310</v>
      </c>
      <c r="AB5" s="24">
        <f t="shared" ref="AB5:AB36" si="13">Y5-AA5</f>
        <v>0</v>
      </c>
      <c r="AC5" s="25">
        <f t="shared" ref="AC5:AC36" si="14">X5-AA5-AB5</f>
        <v>0</v>
      </c>
    </row>
    <row r="6" spans="1:29" x14ac:dyDescent="0.25">
      <c r="A6" s="14" t="str">
        <f t="shared" si="0"/>
        <v>Legislative</v>
      </c>
      <c r="B6" s="12">
        <f t="shared" si="1"/>
        <v>33000</v>
      </c>
      <c r="C6" s="12">
        <f t="shared" si="2"/>
        <v>100</v>
      </c>
      <c r="D6" s="11" t="str">
        <f t="shared" si="3"/>
        <v>Senate of Virginia</v>
      </c>
      <c r="E6" s="62" t="str">
        <f>IF(C6=100, "YES", IF(ISNA(VLOOKUP(F6, BudgetBillItems!$D$2:$D$488, 1, FALSE)), "NO", "YES"))</f>
        <v>YES</v>
      </c>
      <c r="F6" s="12">
        <v>100</v>
      </c>
      <c r="G6" s="11" t="str">
        <f t="shared" si="4"/>
        <v>Senate of Virginia</v>
      </c>
      <c r="H6" s="49">
        <f t="shared" si="5"/>
        <v>1001</v>
      </c>
      <c r="I6" s="62">
        <v>100</v>
      </c>
      <c r="J6" s="38">
        <v>13203811</v>
      </c>
      <c r="K6" s="13">
        <v>0</v>
      </c>
      <c r="L6" s="15">
        <f t="shared" si="6"/>
        <v>13203811</v>
      </c>
      <c r="M6" s="38"/>
      <c r="N6" s="13"/>
      <c r="O6" s="12" t="str">
        <f t="shared" si="7"/>
        <v>NO</v>
      </c>
      <c r="P6" s="54"/>
      <c r="Q6" s="38">
        <f t="shared" si="8"/>
        <v>13203811</v>
      </c>
      <c r="R6" s="13">
        <f t="shared" si="9"/>
        <v>0</v>
      </c>
      <c r="S6" s="15">
        <f t="shared" si="10"/>
        <v>13203811</v>
      </c>
      <c r="T6" s="42">
        <f t="shared" ref="T6:T69" si="15">S6/$S$189</f>
        <v>3.29718137591184E-4</v>
      </c>
      <c r="U6" s="43">
        <f t="shared" ref="U6:U69" si="16">Q6/$Q$189</f>
        <v>8.3660306926710778E-4</v>
      </c>
      <c r="V6" s="42">
        <f t="shared" si="11"/>
        <v>1</v>
      </c>
      <c r="W6" s="43">
        <f t="shared" ref="W6:W69" si="17">IF(R6=0,0,1-V6)</f>
        <v>0</v>
      </c>
      <c r="X6" s="38">
        <f t="shared" si="12"/>
        <v>1306</v>
      </c>
      <c r="Y6" s="13">
        <f t="shared" ref="Y6:Y69" si="18">ROUND(X6*V6,0)</f>
        <v>1306</v>
      </c>
      <c r="Z6" s="15">
        <f t="shared" ref="Z6:Z69" si="19">X6-Y6</f>
        <v>0</v>
      </c>
      <c r="AA6" s="38">
        <f t="shared" ref="AA6:AA69" si="20">IF(ROUND(U6*$X$189,0)&gt;Y6,Y6,ROUND(U6*$X$189,0))</f>
        <v>1306</v>
      </c>
      <c r="AB6" s="13">
        <f t="shared" si="13"/>
        <v>0</v>
      </c>
      <c r="AC6" s="15">
        <f t="shared" si="14"/>
        <v>0</v>
      </c>
    </row>
    <row r="7" spans="1:29" ht="30" x14ac:dyDescent="0.25">
      <c r="A7" s="14" t="str">
        <f t="shared" si="0"/>
        <v>Legislative</v>
      </c>
      <c r="B7" s="12">
        <f t="shared" si="1"/>
        <v>33000</v>
      </c>
      <c r="C7" s="12">
        <f t="shared" si="2"/>
        <v>133</v>
      </c>
      <c r="D7" s="11" t="str">
        <f t="shared" si="3"/>
        <v>Auditor of Public Accounts</v>
      </c>
      <c r="E7" s="62" t="str">
        <f>IF(C7=100, "YES", IF(ISNA(VLOOKUP(F7, BudgetBillItems!$D$2:$D$488, 1, FALSE)), "NO", "YES"))</f>
        <v>YES</v>
      </c>
      <c r="F7" s="12">
        <v>133</v>
      </c>
      <c r="G7" s="11" t="str">
        <f t="shared" si="4"/>
        <v>Auditor of Public Accounts</v>
      </c>
      <c r="H7" s="49">
        <f t="shared" si="5"/>
        <v>2000</v>
      </c>
      <c r="I7" s="62">
        <v>133</v>
      </c>
      <c r="J7" s="38">
        <v>10457520</v>
      </c>
      <c r="K7" s="13">
        <v>878053</v>
      </c>
      <c r="L7" s="15">
        <f t="shared" si="6"/>
        <v>11335573</v>
      </c>
      <c r="M7" s="38"/>
      <c r="N7" s="13"/>
      <c r="O7" s="12" t="str">
        <f t="shared" si="7"/>
        <v>NO</v>
      </c>
      <c r="P7" s="54"/>
      <c r="Q7" s="38">
        <f t="shared" si="8"/>
        <v>10457520</v>
      </c>
      <c r="R7" s="13">
        <f t="shared" si="9"/>
        <v>878053</v>
      </c>
      <c r="S7" s="15">
        <f t="shared" si="10"/>
        <v>11335573</v>
      </c>
      <c r="T7" s="42">
        <f t="shared" si="15"/>
        <v>2.8306554964236541E-4</v>
      </c>
      <c r="U7" s="43">
        <f t="shared" si="16"/>
        <v>6.6259607388519613E-4</v>
      </c>
      <c r="V7" s="42">
        <f t="shared" si="11"/>
        <v>0.9225400427486109</v>
      </c>
      <c r="W7" s="43">
        <f t="shared" si="17"/>
        <v>7.74599572513891E-2</v>
      </c>
      <c r="X7" s="38">
        <f t="shared" si="12"/>
        <v>1121</v>
      </c>
      <c r="Y7" s="13">
        <f t="shared" si="18"/>
        <v>1034</v>
      </c>
      <c r="Z7" s="15">
        <f t="shared" si="19"/>
        <v>87</v>
      </c>
      <c r="AA7" s="38">
        <f t="shared" si="20"/>
        <v>1034</v>
      </c>
      <c r="AB7" s="13">
        <f t="shared" si="13"/>
        <v>0</v>
      </c>
      <c r="AC7" s="15">
        <f t="shared" si="14"/>
        <v>87</v>
      </c>
    </row>
    <row r="8" spans="1:29" ht="45" x14ac:dyDescent="0.25">
      <c r="A8" s="14" t="str">
        <f t="shared" si="0"/>
        <v>Legislative</v>
      </c>
      <c r="B8" s="12">
        <f t="shared" si="1"/>
        <v>33000</v>
      </c>
      <c r="C8" s="12">
        <f t="shared" si="2"/>
        <v>413</v>
      </c>
      <c r="D8" s="11" t="str">
        <f t="shared" si="3"/>
        <v>Commission on the Virginia Alcohol Safety Action Program</v>
      </c>
      <c r="E8" s="62" t="str">
        <f>IF(C8=100, "YES", IF(ISNA(VLOOKUP(F8, BudgetBillItems!$D$2:$D$488, 1, FALSE)), "NO", "YES"))</f>
        <v>YES</v>
      </c>
      <c r="F8" s="12">
        <v>413</v>
      </c>
      <c r="G8" s="11" t="str">
        <f t="shared" si="4"/>
        <v>Commission on the Virginia Alcohol Safety Action Program</v>
      </c>
      <c r="H8" s="49">
        <f t="shared" si="5"/>
        <v>3000</v>
      </c>
      <c r="I8" s="62">
        <v>413</v>
      </c>
      <c r="J8" s="38">
        <v>0</v>
      </c>
      <c r="K8" s="13">
        <v>1452820</v>
      </c>
      <c r="L8" s="15">
        <f t="shared" si="6"/>
        <v>1452820</v>
      </c>
      <c r="M8" s="38"/>
      <c r="N8" s="13"/>
      <c r="O8" s="12" t="str">
        <f t="shared" si="7"/>
        <v>NO</v>
      </c>
      <c r="P8" s="54"/>
      <c r="Q8" s="38">
        <f t="shared" si="8"/>
        <v>0</v>
      </c>
      <c r="R8" s="13">
        <f t="shared" si="9"/>
        <v>1452820</v>
      </c>
      <c r="S8" s="15">
        <f t="shared" si="10"/>
        <v>1452820</v>
      </c>
      <c r="T8" s="42">
        <f t="shared" si="15"/>
        <v>3.6279003437357891E-5</v>
      </c>
      <c r="U8" s="43">
        <f t="shared" si="16"/>
        <v>0</v>
      </c>
      <c r="V8" s="42">
        <f t="shared" si="11"/>
        <v>0</v>
      </c>
      <c r="W8" s="43">
        <f t="shared" si="17"/>
        <v>1</v>
      </c>
      <c r="X8" s="38">
        <f t="shared" si="12"/>
        <v>144</v>
      </c>
      <c r="Y8" s="13">
        <f t="shared" si="18"/>
        <v>0</v>
      </c>
      <c r="Z8" s="15">
        <f t="shared" si="19"/>
        <v>144</v>
      </c>
      <c r="AA8" s="38">
        <f t="shared" si="20"/>
        <v>0</v>
      </c>
      <c r="AB8" s="13">
        <f t="shared" si="13"/>
        <v>0</v>
      </c>
      <c r="AC8" s="15">
        <f t="shared" si="14"/>
        <v>144</v>
      </c>
    </row>
    <row r="9" spans="1:29" ht="30" x14ac:dyDescent="0.25">
      <c r="A9" s="14" t="str">
        <f t="shared" si="0"/>
        <v>Legislative</v>
      </c>
      <c r="B9" s="12">
        <f t="shared" si="1"/>
        <v>33000</v>
      </c>
      <c r="C9" s="12">
        <f t="shared" si="2"/>
        <v>961</v>
      </c>
      <c r="D9" s="11" t="str">
        <f t="shared" si="3"/>
        <v>Division of Capitol Police</v>
      </c>
      <c r="E9" s="62" t="str">
        <f>IF(C9=100, "YES", IF(ISNA(VLOOKUP(F9, BudgetBillItems!$D$2:$D$488, 1, FALSE)), "NO", "YES"))</f>
        <v>YES</v>
      </c>
      <c r="F9" s="12">
        <v>961</v>
      </c>
      <c r="G9" s="11" t="str">
        <f t="shared" si="4"/>
        <v>Division of Capitol Police</v>
      </c>
      <c r="H9" s="49">
        <f t="shared" si="5"/>
        <v>4000</v>
      </c>
      <c r="I9" s="62">
        <v>961</v>
      </c>
      <c r="J9" s="38">
        <v>7370154</v>
      </c>
      <c r="K9" s="13">
        <v>0</v>
      </c>
      <c r="L9" s="15">
        <f t="shared" si="6"/>
        <v>7370154</v>
      </c>
      <c r="M9" s="38"/>
      <c r="N9" s="13"/>
      <c r="O9" s="12" t="str">
        <f t="shared" si="7"/>
        <v>NO</v>
      </c>
      <c r="P9" s="54"/>
      <c r="Q9" s="38">
        <f t="shared" si="8"/>
        <v>7370154</v>
      </c>
      <c r="R9" s="13">
        <f t="shared" si="9"/>
        <v>0</v>
      </c>
      <c r="S9" s="15">
        <f t="shared" si="10"/>
        <v>7370154</v>
      </c>
      <c r="T9" s="42">
        <f t="shared" si="15"/>
        <v>1.8404333799084332E-4</v>
      </c>
      <c r="U9" s="43">
        <f t="shared" si="16"/>
        <v>4.6697831840907537E-4</v>
      </c>
      <c r="V9" s="42">
        <f t="shared" si="11"/>
        <v>1</v>
      </c>
      <c r="W9" s="43">
        <f t="shared" si="17"/>
        <v>0</v>
      </c>
      <c r="X9" s="38">
        <f t="shared" si="12"/>
        <v>729</v>
      </c>
      <c r="Y9" s="13">
        <f t="shared" si="18"/>
        <v>729</v>
      </c>
      <c r="Z9" s="15">
        <f t="shared" si="19"/>
        <v>0</v>
      </c>
      <c r="AA9" s="38">
        <f t="shared" si="20"/>
        <v>729</v>
      </c>
      <c r="AB9" s="13">
        <f t="shared" si="13"/>
        <v>0</v>
      </c>
      <c r="AC9" s="15">
        <f t="shared" si="14"/>
        <v>0</v>
      </c>
    </row>
    <row r="10" spans="1:29" ht="30" x14ac:dyDescent="0.25">
      <c r="A10" s="14" t="str">
        <f t="shared" si="0"/>
        <v>Legislative</v>
      </c>
      <c r="B10" s="12">
        <f t="shared" si="1"/>
        <v>33000</v>
      </c>
      <c r="C10" s="12">
        <f t="shared" si="2"/>
        <v>109</v>
      </c>
      <c r="D10" s="11" t="str">
        <f t="shared" si="3"/>
        <v>Division of Legislative Automated Systems</v>
      </c>
      <c r="E10" s="62" t="str">
        <f>IF(C10=100, "YES", IF(ISNA(VLOOKUP(F10, BudgetBillItems!$D$2:$D$488, 1, FALSE)), "NO", "YES"))</f>
        <v>YES</v>
      </c>
      <c r="F10" s="12">
        <v>109</v>
      </c>
      <c r="G10" s="11" t="str">
        <f t="shared" si="4"/>
        <v>Division of Legislative Automated Systems</v>
      </c>
      <c r="H10" s="49">
        <f t="shared" si="5"/>
        <v>5000</v>
      </c>
      <c r="I10" s="62">
        <v>109</v>
      </c>
      <c r="J10" s="38">
        <v>3160946</v>
      </c>
      <c r="K10" s="13">
        <v>278455</v>
      </c>
      <c r="L10" s="15">
        <f t="shared" si="6"/>
        <v>3439401</v>
      </c>
      <c r="M10" s="38"/>
      <c r="N10" s="13"/>
      <c r="O10" s="12" t="str">
        <f t="shared" si="7"/>
        <v>NO</v>
      </c>
      <c r="P10" s="54"/>
      <c r="Q10" s="38">
        <f t="shared" si="8"/>
        <v>3160946</v>
      </c>
      <c r="R10" s="13">
        <f t="shared" si="9"/>
        <v>278455</v>
      </c>
      <c r="S10" s="15">
        <f t="shared" si="10"/>
        <v>3439401</v>
      </c>
      <c r="T10" s="42">
        <f t="shared" si="15"/>
        <v>8.5886786182357182E-5</v>
      </c>
      <c r="U10" s="43">
        <f t="shared" si="16"/>
        <v>2.0027983779740465E-4</v>
      </c>
      <c r="V10" s="42">
        <f t="shared" si="11"/>
        <v>0.91903968161897953</v>
      </c>
      <c r="W10" s="43">
        <f t="shared" si="17"/>
        <v>8.0960318381020469E-2</v>
      </c>
      <c r="X10" s="38">
        <f t="shared" si="12"/>
        <v>340</v>
      </c>
      <c r="Y10" s="13">
        <f t="shared" si="18"/>
        <v>312</v>
      </c>
      <c r="Z10" s="15">
        <f t="shared" si="19"/>
        <v>28</v>
      </c>
      <c r="AA10" s="38">
        <f t="shared" si="20"/>
        <v>312</v>
      </c>
      <c r="AB10" s="13">
        <f t="shared" si="13"/>
        <v>0</v>
      </c>
      <c r="AC10" s="15">
        <f t="shared" si="14"/>
        <v>28</v>
      </c>
    </row>
    <row r="11" spans="1:29" ht="30" x14ac:dyDescent="0.25">
      <c r="A11" s="14" t="str">
        <f t="shared" si="0"/>
        <v>Legislative</v>
      </c>
      <c r="B11" s="12">
        <f t="shared" si="1"/>
        <v>33000</v>
      </c>
      <c r="C11" s="12">
        <f t="shared" si="2"/>
        <v>107</v>
      </c>
      <c r="D11" s="11" t="str">
        <f t="shared" si="3"/>
        <v>Division of Legislative Services</v>
      </c>
      <c r="E11" s="62" t="str">
        <f>IF(C11=100, "YES", IF(ISNA(VLOOKUP(F11, BudgetBillItems!$D$2:$D$488, 1, FALSE)), "NO", "YES"))</f>
        <v>YES</v>
      </c>
      <c r="F11" s="12">
        <v>107</v>
      </c>
      <c r="G11" s="11" t="str">
        <f t="shared" si="4"/>
        <v>Division of Legislative Services</v>
      </c>
      <c r="H11" s="49">
        <f t="shared" si="5"/>
        <v>6000</v>
      </c>
      <c r="I11" s="62">
        <v>107</v>
      </c>
      <c r="J11" s="38">
        <v>5803939</v>
      </c>
      <c r="K11" s="13">
        <v>20000</v>
      </c>
      <c r="L11" s="15">
        <f t="shared" si="6"/>
        <v>5823939</v>
      </c>
      <c r="M11" s="38"/>
      <c r="N11" s="13"/>
      <c r="O11" s="12" t="str">
        <f t="shared" si="7"/>
        <v>NO</v>
      </c>
      <c r="P11" s="54"/>
      <c r="Q11" s="38">
        <f t="shared" si="8"/>
        <v>5803939</v>
      </c>
      <c r="R11" s="13">
        <f t="shared" si="9"/>
        <v>20000</v>
      </c>
      <c r="S11" s="15">
        <f t="shared" si="10"/>
        <v>5823939</v>
      </c>
      <c r="T11" s="42">
        <f t="shared" si="15"/>
        <v>1.4543212717333371E-4</v>
      </c>
      <c r="U11" s="43">
        <f t="shared" si="16"/>
        <v>3.6774179676148566E-4</v>
      </c>
      <c r="V11" s="42">
        <f t="shared" si="11"/>
        <v>0.99656589809749041</v>
      </c>
      <c r="W11" s="43">
        <f t="shared" si="17"/>
        <v>3.4341019025095898E-3</v>
      </c>
      <c r="X11" s="38">
        <f t="shared" si="12"/>
        <v>576</v>
      </c>
      <c r="Y11" s="13">
        <f t="shared" si="18"/>
        <v>574</v>
      </c>
      <c r="Z11" s="15">
        <f t="shared" si="19"/>
        <v>2</v>
      </c>
      <c r="AA11" s="38">
        <f t="shared" si="20"/>
        <v>574</v>
      </c>
      <c r="AB11" s="13">
        <f t="shared" si="13"/>
        <v>0</v>
      </c>
      <c r="AC11" s="15">
        <f t="shared" si="14"/>
        <v>2</v>
      </c>
    </row>
    <row r="12" spans="1:29" ht="30" x14ac:dyDescent="0.25">
      <c r="A12" s="14" t="str">
        <f t="shared" si="0"/>
        <v>Legislative</v>
      </c>
      <c r="B12" s="12">
        <f t="shared" si="1"/>
        <v>33000</v>
      </c>
      <c r="C12" s="12">
        <f t="shared" si="2"/>
        <v>107</v>
      </c>
      <c r="D12" s="11" t="str">
        <f t="shared" si="3"/>
        <v>Division of Legislative Services</v>
      </c>
      <c r="E12" s="62" t="str">
        <f>IF(C12=100, "YES", IF(ISNA(VLOOKUP(F12, BudgetBillItems!$D$2:$D$488, 1, FALSE)), "NO", "YES"))</f>
        <v>YES</v>
      </c>
      <c r="F12" s="12">
        <v>820</v>
      </c>
      <c r="G12" s="11" t="str">
        <f t="shared" si="4"/>
        <v>Capitol Square Preservation Council</v>
      </c>
      <c r="H12" s="49">
        <f t="shared" si="5"/>
        <v>7000</v>
      </c>
      <c r="I12" s="62">
        <v>820</v>
      </c>
      <c r="J12" s="38">
        <v>160000</v>
      </c>
      <c r="K12" s="13">
        <v>0</v>
      </c>
      <c r="L12" s="15">
        <f t="shared" si="6"/>
        <v>160000</v>
      </c>
      <c r="M12" s="38"/>
      <c r="N12" s="13"/>
      <c r="O12" s="12" t="str">
        <f t="shared" si="7"/>
        <v>NO</v>
      </c>
      <c r="P12" s="54"/>
      <c r="Q12" s="38">
        <f t="shared" si="8"/>
        <v>160000</v>
      </c>
      <c r="R12" s="13">
        <f t="shared" si="9"/>
        <v>0</v>
      </c>
      <c r="S12" s="15">
        <f t="shared" si="10"/>
        <v>160000</v>
      </c>
      <c r="T12" s="42">
        <f t="shared" si="15"/>
        <v>3.9954299568957354E-6</v>
      </c>
      <c r="U12" s="43">
        <f t="shared" si="16"/>
        <v>1.0137716382242767E-5</v>
      </c>
      <c r="V12" s="42">
        <f t="shared" si="11"/>
        <v>1</v>
      </c>
      <c r="W12" s="43">
        <f t="shared" si="17"/>
        <v>0</v>
      </c>
      <c r="X12" s="38">
        <f t="shared" si="12"/>
        <v>16</v>
      </c>
      <c r="Y12" s="13">
        <f t="shared" si="18"/>
        <v>16</v>
      </c>
      <c r="Z12" s="15">
        <f t="shared" si="19"/>
        <v>0</v>
      </c>
      <c r="AA12" s="38">
        <f t="shared" si="20"/>
        <v>16</v>
      </c>
      <c r="AB12" s="13">
        <f t="shared" si="13"/>
        <v>0</v>
      </c>
      <c r="AC12" s="15">
        <f t="shared" si="14"/>
        <v>0</v>
      </c>
    </row>
    <row r="13" spans="1:29" ht="30" x14ac:dyDescent="0.25">
      <c r="A13" s="14" t="str">
        <f t="shared" si="0"/>
        <v>Legislative</v>
      </c>
      <c r="B13" s="12">
        <f t="shared" si="1"/>
        <v>33000</v>
      </c>
      <c r="C13" s="12">
        <f t="shared" si="2"/>
        <v>842</v>
      </c>
      <c r="D13" s="11" t="str">
        <f t="shared" si="3"/>
        <v>Chesapeake Bay Commission</v>
      </c>
      <c r="E13" s="62" t="str">
        <f>IF(C13=100, "YES", IF(ISNA(VLOOKUP(F13, BudgetBillItems!$D$2:$D$488, 1, FALSE)), "NO", "YES"))</f>
        <v>YES</v>
      </c>
      <c r="F13" s="12">
        <v>842</v>
      </c>
      <c r="G13" s="11" t="str">
        <f t="shared" si="4"/>
        <v>Chesapeake Bay Commission</v>
      </c>
      <c r="H13" s="49">
        <f t="shared" si="5"/>
        <v>8000</v>
      </c>
      <c r="I13" s="62">
        <v>842</v>
      </c>
      <c r="J13" s="38">
        <v>232268</v>
      </c>
      <c r="K13" s="13">
        <v>0</v>
      </c>
      <c r="L13" s="15">
        <f t="shared" si="6"/>
        <v>232268</v>
      </c>
      <c r="M13" s="38"/>
      <c r="N13" s="13"/>
      <c r="O13" s="12" t="str">
        <f t="shared" si="7"/>
        <v>NO</v>
      </c>
      <c r="P13" s="54"/>
      <c r="Q13" s="38">
        <f t="shared" si="8"/>
        <v>232268</v>
      </c>
      <c r="R13" s="13">
        <f t="shared" si="9"/>
        <v>0</v>
      </c>
      <c r="S13" s="15">
        <f t="shared" si="10"/>
        <v>232268</v>
      </c>
      <c r="T13" s="42">
        <f t="shared" si="15"/>
        <v>5.800065782676617E-6</v>
      </c>
      <c r="U13" s="43">
        <f t="shared" si="16"/>
        <v>1.4716669429192268E-5</v>
      </c>
      <c r="V13" s="42">
        <f t="shared" si="11"/>
        <v>1</v>
      </c>
      <c r="W13" s="43">
        <f t="shared" si="17"/>
        <v>0</v>
      </c>
      <c r="X13" s="38">
        <f t="shared" si="12"/>
        <v>23</v>
      </c>
      <c r="Y13" s="13">
        <f t="shared" si="18"/>
        <v>23</v>
      </c>
      <c r="Z13" s="15">
        <f t="shared" si="19"/>
        <v>0</v>
      </c>
      <c r="AA13" s="38">
        <f t="shared" si="20"/>
        <v>23</v>
      </c>
      <c r="AB13" s="13">
        <f t="shared" si="13"/>
        <v>0</v>
      </c>
      <c r="AC13" s="15">
        <f t="shared" si="14"/>
        <v>0</v>
      </c>
    </row>
    <row r="14" spans="1:29" ht="30" x14ac:dyDescent="0.25">
      <c r="A14" s="14" t="str">
        <f t="shared" si="0"/>
        <v>Legislative</v>
      </c>
      <c r="B14" s="12">
        <f t="shared" si="1"/>
        <v>33000</v>
      </c>
      <c r="C14" s="12">
        <f t="shared" si="2"/>
        <v>107</v>
      </c>
      <c r="D14" s="11" t="str">
        <f t="shared" si="3"/>
        <v>Division of Legislative Services</v>
      </c>
      <c r="E14" s="62" t="str">
        <f>IF(C14=100, "YES", IF(ISNA(VLOOKUP(F14, BudgetBillItems!$D$2:$D$488, 1, FALSE)), "NO", "YES"))</f>
        <v>YES</v>
      </c>
      <c r="F14" s="12">
        <v>837</v>
      </c>
      <c r="G14" s="11" t="str">
        <f t="shared" si="4"/>
        <v>Virginia Disability Commission</v>
      </c>
      <c r="H14" s="49">
        <f t="shared" si="5"/>
        <v>9000</v>
      </c>
      <c r="I14" s="62">
        <v>837</v>
      </c>
      <c r="J14" s="38">
        <v>25554</v>
      </c>
      <c r="K14" s="13">
        <v>0</v>
      </c>
      <c r="L14" s="15">
        <f t="shared" si="6"/>
        <v>25554</v>
      </c>
      <c r="M14" s="38"/>
      <c r="N14" s="13"/>
      <c r="O14" s="12" t="str">
        <f t="shared" si="7"/>
        <v>NO</v>
      </c>
      <c r="P14" s="54"/>
      <c r="Q14" s="38">
        <f t="shared" si="8"/>
        <v>25554</v>
      </c>
      <c r="R14" s="13">
        <f t="shared" si="9"/>
        <v>0</v>
      </c>
      <c r="S14" s="15">
        <f t="shared" si="10"/>
        <v>25554</v>
      </c>
      <c r="T14" s="42">
        <f t="shared" si="15"/>
        <v>6.3812010699071013E-7</v>
      </c>
      <c r="U14" s="43">
        <f t="shared" si="16"/>
        <v>1.6191200276989479E-6</v>
      </c>
      <c r="V14" s="42">
        <f t="shared" si="11"/>
        <v>1</v>
      </c>
      <c r="W14" s="43">
        <f t="shared" si="17"/>
        <v>0</v>
      </c>
      <c r="X14" s="38">
        <f t="shared" si="12"/>
        <v>3</v>
      </c>
      <c r="Y14" s="13">
        <f t="shared" si="18"/>
        <v>3</v>
      </c>
      <c r="Z14" s="15">
        <f t="shared" si="19"/>
        <v>0</v>
      </c>
      <c r="AA14" s="38">
        <f t="shared" si="20"/>
        <v>3</v>
      </c>
      <c r="AB14" s="13">
        <f t="shared" si="13"/>
        <v>0</v>
      </c>
      <c r="AC14" s="15">
        <f t="shared" si="14"/>
        <v>0</v>
      </c>
    </row>
    <row r="15" spans="1:29" ht="30" x14ac:dyDescent="0.25">
      <c r="A15" s="14" t="str">
        <f t="shared" si="0"/>
        <v>Legislative</v>
      </c>
      <c r="B15" s="12">
        <f t="shared" si="1"/>
        <v>33000</v>
      </c>
      <c r="C15" s="12">
        <f t="shared" si="2"/>
        <v>107</v>
      </c>
      <c r="D15" s="11" t="str">
        <f t="shared" si="3"/>
        <v>Division of Legislative Services</v>
      </c>
      <c r="E15" s="62" t="str">
        <f>IF(C15=100, "YES", IF(ISNA(VLOOKUP(F15, BudgetBillItems!$D$2:$D$488, 1, FALSE)), "NO", "YES"))</f>
        <v>YES</v>
      </c>
      <c r="F15" s="12">
        <v>845</v>
      </c>
      <c r="G15" s="11" t="str">
        <f t="shared" si="4"/>
        <v>Dr. Martin Luther King, Jr. Memorial Commission</v>
      </c>
      <c r="H15" s="49">
        <f t="shared" si="5"/>
        <v>10000</v>
      </c>
      <c r="I15" s="62">
        <v>845</v>
      </c>
      <c r="J15" s="38">
        <v>50349</v>
      </c>
      <c r="K15" s="13">
        <v>0</v>
      </c>
      <c r="L15" s="15">
        <f t="shared" si="6"/>
        <v>50349</v>
      </c>
      <c r="M15" s="38"/>
      <c r="N15" s="13"/>
      <c r="O15" s="12" t="str">
        <f t="shared" si="7"/>
        <v>NO</v>
      </c>
      <c r="P15" s="54"/>
      <c r="Q15" s="38">
        <f t="shared" si="8"/>
        <v>50349</v>
      </c>
      <c r="R15" s="13">
        <f t="shared" si="9"/>
        <v>0</v>
      </c>
      <c r="S15" s="15">
        <f t="shared" si="10"/>
        <v>50349</v>
      </c>
      <c r="T15" s="42">
        <f t="shared" si="15"/>
        <v>1.2572868931233962E-6</v>
      </c>
      <c r="U15" s="43">
        <f t="shared" si="16"/>
        <v>3.1901492633096319E-6</v>
      </c>
      <c r="V15" s="42">
        <f t="shared" si="11"/>
        <v>1</v>
      </c>
      <c r="W15" s="43">
        <f t="shared" si="17"/>
        <v>0</v>
      </c>
      <c r="X15" s="38">
        <f t="shared" si="12"/>
        <v>5</v>
      </c>
      <c r="Y15" s="13">
        <f t="shared" si="18"/>
        <v>5</v>
      </c>
      <c r="Z15" s="15">
        <f t="shared" si="19"/>
        <v>0</v>
      </c>
      <c r="AA15" s="38">
        <f t="shared" si="20"/>
        <v>5</v>
      </c>
      <c r="AB15" s="13">
        <f t="shared" si="13"/>
        <v>0</v>
      </c>
      <c r="AC15" s="15">
        <f t="shared" si="14"/>
        <v>0</v>
      </c>
    </row>
    <row r="16" spans="1:29" ht="30" x14ac:dyDescent="0.25">
      <c r="A16" s="14" t="str">
        <f t="shared" si="0"/>
        <v>Legislative</v>
      </c>
      <c r="B16" s="12">
        <f t="shared" si="1"/>
        <v>33000</v>
      </c>
      <c r="C16" s="12">
        <f t="shared" si="2"/>
        <v>844</v>
      </c>
      <c r="D16" s="11" t="str">
        <f t="shared" si="3"/>
        <v>Joint Commission on Health Care</v>
      </c>
      <c r="E16" s="62" t="str">
        <f>IF(C16=100, "YES", IF(ISNA(VLOOKUP(F16, BudgetBillItems!$D$2:$D$488, 1, FALSE)), "NO", "YES"))</f>
        <v>YES</v>
      </c>
      <c r="F16" s="12">
        <v>844</v>
      </c>
      <c r="G16" s="11" t="str">
        <f t="shared" si="4"/>
        <v>Joint Commission on Health Care</v>
      </c>
      <c r="H16" s="49">
        <f t="shared" si="5"/>
        <v>11000</v>
      </c>
      <c r="I16" s="62">
        <v>844</v>
      </c>
      <c r="J16" s="38">
        <v>684795</v>
      </c>
      <c r="K16" s="13">
        <v>0</v>
      </c>
      <c r="L16" s="15">
        <f t="shared" si="6"/>
        <v>684795</v>
      </c>
      <c r="M16" s="38"/>
      <c r="N16" s="13"/>
      <c r="O16" s="12" t="str">
        <f t="shared" si="7"/>
        <v>NO</v>
      </c>
      <c r="P16" s="54"/>
      <c r="Q16" s="38">
        <f t="shared" si="8"/>
        <v>684795</v>
      </c>
      <c r="R16" s="13">
        <f t="shared" si="9"/>
        <v>0</v>
      </c>
      <c r="S16" s="15">
        <f t="shared" si="10"/>
        <v>684795</v>
      </c>
      <c r="T16" s="42">
        <f t="shared" si="15"/>
        <v>1.7100315358327596E-5</v>
      </c>
      <c r="U16" s="43">
        <f t="shared" si="16"/>
        <v>4.3389109312362101E-5</v>
      </c>
      <c r="V16" s="42">
        <f t="shared" si="11"/>
        <v>1</v>
      </c>
      <c r="W16" s="43">
        <f t="shared" si="17"/>
        <v>0</v>
      </c>
      <c r="X16" s="38">
        <f t="shared" si="12"/>
        <v>68</v>
      </c>
      <c r="Y16" s="13">
        <f t="shared" si="18"/>
        <v>68</v>
      </c>
      <c r="Z16" s="15">
        <f t="shared" si="19"/>
        <v>0</v>
      </c>
      <c r="AA16" s="38">
        <f t="shared" si="20"/>
        <v>68</v>
      </c>
      <c r="AB16" s="13">
        <f t="shared" si="13"/>
        <v>0</v>
      </c>
      <c r="AC16" s="15">
        <f t="shared" si="14"/>
        <v>0</v>
      </c>
    </row>
    <row r="17" spans="1:29" ht="30" x14ac:dyDescent="0.25">
      <c r="A17" s="14" t="str">
        <f t="shared" si="0"/>
        <v>Legislative</v>
      </c>
      <c r="B17" s="12">
        <f t="shared" si="1"/>
        <v>33000</v>
      </c>
      <c r="C17" s="12">
        <f t="shared" si="2"/>
        <v>107</v>
      </c>
      <c r="D17" s="11" t="str">
        <f t="shared" si="3"/>
        <v>Division of Legislative Services</v>
      </c>
      <c r="E17" s="62" t="str">
        <f>IF(C17=100, "YES", IF(ISNA(VLOOKUP(F17, BudgetBillItems!$D$2:$D$488, 1, FALSE)), "NO", "YES"))</f>
        <v>YES</v>
      </c>
      <c r="F17" s="12">
        <v>847</v>
      </c>
      <c r="G17" s="11" t="str">
        <f t="shared" si="4"/>
        <v>Joint Commission on Technology and Science</v>
      </c>
      <c r="H17" s="49">
        <f t="shared" si="5"/>
        <v>12000</v>
      </c>
      <c r="I17" s="62">
        <v>847</v>
      </c>
      <c r="J17" s="38">
        <v>206346</v>
      </c>
      <c r="K17" s="13">
        <v>0</v>
      </c>
      <c r="L17" s="15">
        <f t="shared" si="6"/>
        <v>206346</v>
      </c>
      <c r="M17" s="38"/>
      <c r="N17" s="13"/>
      <c r="O17" s="12" t="str">
        <f t="shared" si="7"/>
        <v>NO</v>
      </c>
      <c r="P17" s="54"/>
      <c r="Q17" s="38">
        <f t="shared" si="8"/>
        <v>206346</v>
      </c>
      <c r="R17" s="13">
        <f t="shared" si="9"/>
        <v>0</v>
      </c>
      <c r="S17" s="15">
        <f t="shared" si="10"/>
        <v>206346</v>
      </c>
      <c r="T17" s="42">
        <f t="shared" si="15"/>
        <v>5.1527561867850464E-6</v>
      </c>
      <c r="U17" s="43">
        <f t="shared" si="16"/>
        <v>1.3074232653814163E-5</v>
      </c>
      <c r="V17" s="42">
        <f t="shared" si="11"/>
        <v>1</v>
      </c>
      <c r="W17" s="43">
        <f t="shared" si="17"/>
        <v>0</v>
      </c>
      <c r="X17" s="38">
        <f t="shared" si="12"/>
        <v>20</v>
      </c>
      <c r="Y17" s="13">
        <f t="shared" si="18"/>
        <v>20</v>
      </c>
      <c r="Z17" s="15">
        <f t="shared" si="19"/>
        <v>0</v>
      </c>
      <c r="AA17" s="38">
        <f t="shared" si="20"/>
        <v>20</v>
      </c>
      <c r="AB17" s="13">
        <f t="shared" si="13"/>
        <v>0</v>
      </c>
      <c r="AC17" s="15">
        <f t="shared" si="14"/>
        <v>0</v>
      </c>
    </row>
    <row r="18" spans="1:29" ht="60" x14ac:dyDescent="0.25">
      <c r="A18" s="14" t="str">
        <f t="shared" si="0"/>
        <v>Legislative</v>
      </c>
      <c r="B18" s="12">
        <f t="shared" si="1"/>
        <v>33000</v>
      </c>
      <c r="C18" s="12">
        <f t="shared" si="2"/>
        <v>107</v>
      </c>
      <c r="D18" s="11" t="str">
        <f t="shared" si="3"/>
        <v>Division of Legislative Services</v>
      </c>
      <c r="E18" s="62" t="str">
        <f>IF(C18=100, "YES", IF(ISNA(VLOOKUP(F18, BudgetBillItems!$D$2:$D$488, 1, FALSE)), "NO", "YES"))</f>
        <v>YES</v>
      </c>
      <c r="F18" s="12">
        <v>145</v>
      </c>
      <c r="G18" s="11" t="str">
        <f t="shared" si="4"/>
        <v>Commissioners for the Promotion of Uniformity of Legislation in the United States</v>
      </c>
      <c r="H18" s="49">
        <f t="shared" si="5"/>
        <v>13000</v>
      </c>
      <c r="I18" s="62">
        <v>145</v>
      </c>
      <c r="J18" s="38">
        <v>62500</v>
      </c>
      <c r="K18" s="13">
        <v>0</v>
      </c>
      <c r="L18" s="15">
        <f t="shared" si="6"/>
        <v>62500</v>
      </c>
      <c r="M18" s="38"/>
      <c r="N18" s="13"/>
      <c r="O18" s="12" t="str">
        <f t="shared" si="7"/>
        <v>NO</v>
      </c>
      <c r="P18" s="54"/>
      <c r="Q18" s="38">
        <f t="shared" si="8"/>
        <v>62500</v>
      </c>
      <c r="R18" s="13">
        <f t="shared" si="9"/>
        <v>0</v>
      </c>
      <c r="S18" s="15">
        <f t="shared" si="10"/>
        <v>62500</v>
      </c>
      <c r="T18" s="42">
        <f t="shared" si="15"/>
        <v>1.5607148269123967E-6</v>
      </c>
      <c r="U18" s="43">
        <f t="shared" si="16"/>
        <v>3.9600454618135809E-6</v>
      </c>
      <c r="V18" s="42">
        <f t="shared" si="11"/>
        <v>1</v>
      </c>
      <c r="W18" s="43">
        <f t="shared" si="17"/>
        <v>0</v>
      </c>
      <c r="X18" s="38">
        <f t="shared" si="12"/>
        <v>6</v>
      </c>
      <c r="Y18" s="13">
        <f t="shared" si="18"/>
        <v>6</v>
      </c>
      <c r="Z18" s="15">
        <f t="shared" si="19"/>
        <v>0</v>
      </c>
      <c r="AA18" s="38">
        <f t="shared" si="20"/>
        <v>6</v>
      </c>
      <c r="AB18" s="13">
        <f t="shared" si="13"/>
        <v>0</v>
      </c>
      <c r="AC18" s="15">
        <f t="shared" si="14"/>
        <v>0</v>
      </c>
    </row>
    <row r="19" spans="1:29" ht="30" x14ac:dyDescent="0.25">
      <c r="A19" s="14" t="str">
        <f t="shared" si="0"/>
        <v>Legislative</v>
      </c>
      <c r="B19" s="12">
        <f t="shared" si="1"/>
        <v>33000</v>
      </c>
      <c r="C19" s="12">
        <f t="shared" si="2"/>
        <v>107</v>
      </c>
      <c r="D19" s="11" t="str">
        <f t="shared" si="3"/>
        <v>Division of Legislative Services</v>
      </c>
      <c r="E19" s="62" t="str">
        <f>IF(C19=100, "YES", IF(ISNA(VLOOKUP(F19, BudgetBillItems!$D$2:$D$488, 1, FALSE)), "NO", "YES"))</f>
        <v>YES</v>
      </c>
      <c r="F19" s="12">
        <v>971</v>
      </c>
      <c r="G19" s="11" t="str">
        <f t="shared" si="4"/>
        <v>State Water Commission</v>
      </c>
      <c r="H19" s="49">
        <f t="shared" si="5"/>
        <v>14000</v>
      </c>
      <c r="I19" s="62">
        <v>971</v>
      </c>
      <c r="J19" s="38">
        <v>10160</v>
      </c>
      <c r="K19" s="13">
        <v>0</v>
      </c>
      <c r="L19" s="15">
        <f t="shared" si="6"/>
        <v>10160</v>
      </c>
      <c r="M19" s="38"/>
      <c r="N19" s="13"/>
      <c r="O19" s="12" t="str">
        <f t="shared" si="7"/>
        <v>NO</v>
      </c>
      <c r="P19" s="54"/>
      <c r="Q19" s="38">
        <f t="shared" si="8"/>
        <v>10160</v>
      </c>
      <c r="R19" s="13">
        <f t="shared" si="9"/>
        <v>0</v>
      </c>
      <c r="S19" s="15">
        <f t="shared" si="10"/>
        <v>10160</v>
      </c>
      <c r="T19" s="42">
        <f t="shared" si="15"/>
        <v>2.537098022628792E-7</v>
      </c>
      <c r="U19" s="43">
        <f t="shared" si="16"/>
        <v>6.4374499027241566E-7</v>
      </c>
      <c r="V19" s="42">
        <f t="shared" si="11"/>
        <v>1</v>
      </c>
      <c r="W19" s="43">
        <f t="shared" si="17"/>
        <v>0</v>
      </c>
      <c r="X19" s="38">
        <f t="shared" si="12"/>
        <v>1</v>
      </c>
      <c r="Y19" s="13">
        <f t="shared" si="18"/>
        <v>1</v>
      </c>
      <c r="Z19" s="15">
        <f t="shared" si="19"/>
        <v>0</v>
      </c>
      <c r="AA19" s="38">
        <f t="shared" si="20"/>
        <v>1</v>
      </c>
      <c r="AB19" s="13">
        <f t="shared" si="13"/>
        <v>0</v>
      </c>
      <c r="AC19" s="15">
        <f t="shared" si="14"/>
        <v>0</v>
      </c>
    </row>
    <row r="20" spans="1:29" ht="30" x14ac:dyDescent="0.25">
      <c r="A20" s="14" t="str">
        <f t="shared" si="0"/>
        <v>Legislative</v>
      </c>
      <c r="B20" s="12">
        <f t="shared" si="1"/>
        <v>33000</v>
      </c>
      <c r="C20" s="12">
        <f t="shared" si="2"/>
        <v>107</v>
      </c>
      <c r="D20" s="11" t="str">
        <f t="shared" si="3"/>
        <v>Division of Legislative Services</v>
      </c>
      <c r="E20" s="62" t="str">
        <f>IF(C20=100, "YES", IF(ISNA(VLOOKUP(F20, BudgetBillItems!$D$2:$D$488, 1, FALSE)), "NO", "YES"))</f>
        <v>YES</v>
      </c>
      <c r="F20" s="12">
        <v>118</v>
      </c>
      <c r="G20" s="11" t="str">
        <f t="shared" si="4"/>
        <v>Virginia Coal and Energy Commission</v>
      </c>
      <c r="H20" s="49">
        <f t="shared" si="5"/>
        <v>15000</v>
      </c>
      <c r="I20" s="62">
        <v>118</v>
      </c>
      <c r="J20" s="38">
        <v>21616</v>
      </c>
      <c r="K20" s="13">
        <v>0</v>
      </c>
      <c r="L20" s="15">
        <f t="shared" si="6"/>
        <v>21616</v>
      </c>
      <c r="M20" s="38"/>
      <c r="N20" s="13"/>
      <c r="O20" s="12" t="str">
        <f t="shared" si="7"/>
        <v>NO</v>
      </c>
      <c r="P20" s="54"/>
      <c r="Q20" s="38">
        <f t="shared" si="8"/>
        <v>21616</v>
      </c>
      <c r="R20" s="13">
        <f t="shared" si="9"/>
        <v>0</v>
      </c>
      <c r="S20" s="15">
        <f t="shared" si="10"/>
        <v>21616</v>
      </c>
      <c r="T20" s="42">
        <f t="shared" si="15"/>
        <v>5.3978258717661383E-7</v>
      </c>
      <c r="U20" s="43">
        <f t="shared" si="16"/>
        <v>1.3696054832409979E-6</v>
      </c>
      <c r="V20" s="42">
        <f t="shared" si="11"/>
        <v>1</v>
      </c>
      <c r="W20" s="43">
        <f t="shared" si="17"/>
        <v>0</v>
      </c>
      <c r="X20" s="38">
        <f t="shared" si="12"/>
        <v>2</v>
      </c>
      <c r="Y20" s="13">
        <f t="shared" si="18"/>
        <v>2</v>
      </c>
      <c r="Z20" s="15">
        <f t="shared" si="19"/>
        <v>0</v>
      </c>
      <c r="AA20" s="38">
        <f t="shared" si="20"/>
        <v>2</v>
      </c>
      <c r="AB20" s="13">
        <f t="shared" si="13"/>
        <v>0</v>
      </c>
      <c r="AC20" s="15">
        <f t="shared" si="14"/>
        <v>0</v>
      </c>
    </row>
    <row r="21" spans="1:29" ht="30" x14ac:dyDescent="0.25">
      <c r="A21" s="14" t="str">
        <f t="shared" si="0"/>
        <v>Legislative</v>
      </c>
      <c r="B21" s="12">
        <f t="shared" si="1"/>
        <v>33000</v>
      </c>
      <c r="C21" s="12">
        <f t="shared" si="2"/>
        <v>107</v>
      </c>
      <c r="D21" s="11" t="str">
        <f t="shared" si="3"/>
        <v>Division of Legislative Services</v>
      </c>
      <c r="E21" s="62" t="str">
        <f>IF(C21=100, "YES", IF(ISNA(VLOOKUP(F21, BudgetBillItems!$D$2:$D$488, 1, FALSE)), "NO", "YES"))</f>
        <v>YES</v>
      </c>
      <c r="F21" s="12">
        <v>108</v>
      </c>
      <c r="G21" s="11" t="str">
        <f t="shared" si="4"/>
        <v>Virginia Code Commission</v>
      </c>
      <c r="H21" s="49">
        <f t="shared" si="5"/>
        <v>16000</v>
      </c>
      <c r="I21" s="62">
        <v>108</v>
      </c>
      <c r="J21" s="38">
        <v>69309</v>
      </c>
      <c r="K21" s="13">
        <v>24000</v>
      </c>
      <c r="L21" s="15">
        <f t="shared" si="6"/>
        <v>93309</v>
      </c>
      <c r="M21" s="38"/>
      <c r="N21" s="13"/>
      <c r="O21" s="12" t="str">
        <f t="shared" si="7"/>
        <v>NO</v>
      </c>
      <c r="P21" s="54"/>
      <c r="Q21" s="38">
        <f t="shared" si="8"/>
        <v>69309</v>
      </c>
      <c r="R21" s="13">
        <f t="shared" si="9"/>
        <v>24000</v>
      </c>
      <c r="S21" s="15">
        <f t="shared" si="10"/>
        <v>93309</v>
      </c>
      <c r="T21" s="42">
        <f t="shared" si="15"/>
        <v>2.3300598365499009E-6</v>
      </c>
      <c r="U21" s="43">
        <f t="shared" si="16"/>
        <v>4.3914686546053992E-6</v>
      </c>
      <c r="V21" s="42">
        <f t="shared" si="11"/>
        <v>0.74279008455775974</v>
      </c>
      <c r="W21" s="43">
        <f t="shared" si="17"/>
        <v>0.25720991544224026</v>
      </c>
      <c r="X21" s="38">
        <f t="shared" si="12"/>
        <v>9</v>
      </c>
      <c r="Y21" s="13">
        <f t="shared" si="18"/>
        <v>7</v>
      </c>
      <c r="Z21" s="15">
        <f t="shared" si="19"/>
        <v>2</v>
      </c>
      <c r="AA21" s="38">
        <f t="shared" si="20"/>
        <v>7</v>
      </c>
      <c r="AB21" s="13">
        <f t="shared" si="13"/>
        <v>0</v>
      </c>
      <c r="AC21" s="15">
        <f t="shared" si="14"/>
        <v>2</v>
      </c>
    </row>
    <row r="22" spans="1:29" ht="30" x14ac:dyDescent="0.25">
      <c r="A22" s="14" t="str">
        <f t="shared" si="0"/>
        <v>Legislative</v>
      </c>
      <c r="B22" s="12">
        <f t="shared" si="1"/>
        <v>33000</v>
      </c>
      <c r="C22" s="12">
        <f t="shared" si="2"/>
        <v>839</v>
      </c>
      <c r="D22" s="11" t="str">
        <f t="shared" si="3"/>
        <v>Virginia Commission on Youth</v>
      </c>
      <c r="E22" s="62" t="str">
        <f>IF(C22=100, "YES", IF(ISNA(VLOOKUP(F22, BudgetBillItems!$D$2:$D$488, 1, FALSE)), "NO", "YES"))</f>
        <v>YES</v>
      </c>
      <c r="F22" s="12">
        <v>839</v>
      </c>
      <c r="G22" s="11" t="str">
        <f t="shared" si="4"/>
        <v>Virginia Commission on Youth</v>
      </c>
      <c r="H22" s="49">
        <f t="shared" si="5"/>
        <v>17000</v>
      </c>
      <c r="I22" s="62">
        <v>839</v>
      </c>
      <c r="J22" s="38">
        <v>316802</v>
      </c>
      <c r="K22" s="13">
        <v>0</v>
      </c>
      <c r="L22" s="15">
        <f t="shared" si="6"/>
        <v>316802</v>
      </c>
      <c r="M22" s="38"/>
      <c r="N22" s="13"/>
      <c r="O22" s="12" t="str">
        <f t="shared" si="7"/>
        <v>NO</v>
      </c>
      <c r="P22" s="54"/>
      <c r="Q22" s="38">
        <f t="shared" si="8"/>
        <v>316802</v>
      </c>
      <c r="R22" s="13">
        <f t="shared" si="9"/>
        <v>0</v>
      </c>
      <c r="S22" s="15">
        <f t="shared" si="10"/>
        <v>316802</v>
      </c>
      <c r="T22" s="42">
        <f t="shared" si="15"/>
        <v>7.9110012575280166E-6</v>
      </c>
      <c r="U22" s="43">
        <f t="shared" si="16"/>
        <v>2.0072805158295458E-5</v>
      </c>
      <c r="V22" s="42">
        <f t="shared" si="11"/>
        <v>1</v>
      </c>
      <c r="W22" s="43">
        <f t="shared" si="17"/>
        <v>0</v>
      </c>
      <c r="X22" s="38">
        <f t="shared" si="12"/>
        <v>31</v>
      </c>
      <c r="Y22" s="13">
        <f t="shared" si="18"/>
        <v>31</v>
      </c>
      <c r="Z22" s="15">
        <f t="shared" si="19"/>
        <v>0</v>
      </c>
      <c r="AA22" s="38">
        <f t="shared" si="20"/>
        <v>31</v>
      </c>
      <c r="AB22" s="13">
        <f t="shared" si="13"/>
        <v>0</v>
      </c>
      <c r="AC22" s="15">
        <f t="shared" si="14"/>
        <v>0</v>
      </c>
    </row>
    <row r="23" spans="1:29" ht="30" x14ac:dyDescent="0.25">
      <c r="A23" s="14" t="str">
        <f t="shared" si="0"/>
        <v>Legislative</v>
      </c>
      <c r="B23" s="12">
        <f t="shared" si="1"/>
        <v>33000</v>
      </c>
      <c r="C23" s="12">
        <f t="shared" si="2"/>
        <v>142</v>
      </c>
      <c r="D23" s="11" t="str">
        <f t="shared" si="3"/>
        <v>Virginia State Crime Commission</v>
      </c>
      <c r="E23" s="62" t="str">
        <f>IF(C23=100, "YES", IF(ISNA(VLOOKUP(F23, BudgetBillItems!$D$2:$D$488, 1, FALSE)), "NO", "YES"))</f>
        <v>YES</v>
      </c>
      <c r="F23" s="12">
        <v>142</v>
      </c>
      <c r="G23" s="11" t="str">
        <f t="shared" si="4"/>
        <v>Virginia State Crime Commission</v>
      </c>
      <c r="H23" s="49">
        <f t="shared" si="5"/>
        <v>18000</v>
      </c>
      <c r="I23" s="62">
        <v>142</v>
      </c>
      <c r="J23" s="38">
        <v>506837</v>
      </c>
      <c r="K23" s="13">
        <v>137434</v>
      </c>
      <c r="L23" s="15">
        <f t="shared" si="6"/>
        <v>644271</v>
      </c>
      <c r="M23" s="38"/>
      <c r="N23" s="13"/>
      <c r="O23" s="12" t="str">
        <f t="shared" si="7"/>
        <v>NO</v>
      </c>
      <c r="P23" s="54"/>
      <c r="Q23" s="38">
        <f t="shared" si="8"/>
        <v>506837</v>
      </c>
      <c r="R23" s="13">
        <f t="shared" si="9"/>
        <v>137434</v>
      </c>
      <c r="S23" s="15">
        <f t="shared" si="10"/>
        <v>644271</v>
      </c>
      <c r="T23" s="42">
        <f t="shared" si="15"/>
        <v>1.6088372835994827E-5</v>
      </c>
      <c r="U23" s="43">
        <f t="shared" si="16"/>
        <v>3.211356098766736E-5</v>
      </c>
      <c r="V23" s="42">
        <f t="shared" si="11"/>
        <v>0.78668293311355009</v>
      </c>
      <c r="W23" s="43">
        <f t="shared" si="17"/>
        <v>0.21331706688644991</v>
      </c>
      <c r="X23" s="38">
        <f t="shared" si="12"/>
        <v>64</v>
      </c>
      <c r="Y23" s="13">
        <f t="shared" si="18"/>
        <v>50</v>
      </c>
      <c r="Z23" s="15">
        <f t="shared" si="19"/>
        <v>14</v>
      </c>
      <c r="AA23" s="38">
        <f t="shared" si="20"/>
        <v>50</v>
      </c>
      <c r="AB23" s="13">
        <f t="shared" si="13"/>
        <v>0</v>
      </c>
      <c r="AC23" s="15">
        <f t="shared" si="14"/>
        <v>14</v>
      </c>
    </row>
    <row r="24" spans="1:29" ht="45" x14ac:dyDescent="0.25">
      <c r="A24" s="14" t="str">
        <f t="shared" si="0"/>
        <v>Legislative</v>
      </c>
      <c r="B24" s="12">
        <f t="shared" si="1"/>
        <v>33000</v>
      </c>
      <c r="C24" s="12">
        <f t="shared" si="2"/>
        <v>107</v>
      </c>
      <c r="D24" s="11" t="str">
        <f t="shared" si="3"/>
        <v>Division of Legislative Services</v>
      </c>
      <c r="E24" s="62" t="str">
        <f>IF(C24=100, "YES", IF(ISNA(VLOOKUP(F24, BudgetBillItems!$D$2:$D$488, 1, FALSE)), "NO", "YES"))</f>
        <v>YES</v>
      </c>
      <c r="F24" s="12">
        <v>834</v>
      </c>
      <c r="G24" s="11" t="str">
        <f t="shared" si="4"/>
        <v>Virginia Freedom of Information Advisory Council</v>
      </c>
      <c r="H24" s="49">
        <f t="shared" si="5"/>
        <v>19000</v>
      </c>
      <c r="I24" s="62">
        <v>834</v>
      </c>
      <c r="J24" s="38">
        <v>181622</v>
      </c>
      <c r="K24" s="13">
        <v>0</v>
      </c>
      <c r="L24" s="15">
        <f t="shared" si="6"/>
        <v>181622</v>
      </c>
      <c r="M24" s="38"/>
      <c r="N24" s="13"/>
      <c r="O24" s="12" t="str">
        <f t="shared" si="7"/>
        <v>NO</v>
      </c>
      <c r="P24" s="54"/>
      <c r="Q24" s="38">
        <f t="shared" si="8"/>
        <v>181622</v>
      </c>
      <c r="R24" s="13">
        <f t="shared" si="9"/>
        <v>0</v>
      </c>
      <c r="S24" s="15">
        <f t="shared" si="10"/>
        <v>181622</v>
      </c>
      <c r="T24" s="42">
        <f t="shared" si="15"/>
        <v>4.5353623726957326E-6</v>
      </c>
      <c r="U24" s="43">
        <f t="shared" si="16"/>
        <v>1.1507702029848098E-5</v>
      </c>
      <c r="V24" s="42">
        <f t="shared" si="11"/>
        <v>1</v>
      </c>
      <c r="W24" s="43">
        <f t="shared" si="17"/>
        <v>0</v>
      </c>
      <c r="X24" s="38">
        <f t="shared" si="12"/>
        <v>18</v>
      </c>
      <c r="Y24" s="13">
        <f t="shared" si="18"/>
        <v>18</v>
      </c>
      <c r="Z24" s="15">
        <f t="shared" si="19"/>
        <v>0</v>
      </c>
      <c r="AA24" s="38">
        <f t="shared" si="20"/>
        <v>18</v>
      </c>
      <c r="AB24" s="13">
        <f t="shared" si="13"/>
        <v>0</v>
      </c>
      <c r="AC24" s="15">
        <f t="shared" si="14"/>
        <v>0</v>
      </c>
    </row>
    <row r="25" spans="1:29" ht="30" x14ac:dyDescent="0.25">
      <c r="A25" s="14" t="str">
        <f t="shared" si="0"/>
        <v>Legislative</v>
      </c>
      <c r="B25" s="12">
        <f t="shared" si="1"/>
        <v>33000</v>
      </c>
      <c r="C25" s="12">
        <f t="shared" si="2"/>
        <v>107</v>
      </c>
      <c r="D25" s="11" t="str">
        <f t="shared" si="3"/>
        <v>Division of Legislative Services</v>
      </c>
      <c r="E25" s="62" t="str">
        <f>IF(C25=100, "YES", IF(ISNA(VLOOKUP(F25, BudgetBillItems!$D$2:$D$488, 1, FALSE)), "NO", "YES"))</f>
        <v>YES</v>
      </c>
      <c r="F25" s="12">
        <v>840</v>
      </c>
      <c r="G25" s="11" t="str">
        <f t="shared" si="4"/>
        <v>Virginia Housing Commission</v>
      </c>
      <c r="H25" s="49">
        <f t="shared" si="5"/>
        <v>20000</v>
      </c>
      <c r="I25" s="62">
        <v>840</v>
      </c>
      <c r="J25" s="38">
        <v>20975</v>
      </c>
      <c r="K25" s="13">
        <v>0</v>
      </c>
      <c r="L25" s="15">
        <f t="shared" si="6"/>
        <v>20975</v>
      </c>
      <c r="M25" s="38"/>
      <c r="N25" s="13"/>
      <c r="O25" s="12" t="str">
        <f t="shared" si="7"/>
        <v>NO</v>
      </c>
      <c r="P25" s="54"/>
      <c r="Q25" s="38">
        <f t="shared" si="8"/>
        <v>20975</v>
      </c>
      <c r="R25" s="13">
        <f t="shared" si="9"/>
        <v>0</v>
      </c>
      <c r="S25" s="15">
        <f t="shared" si="10"/>
        <v>20975</v>
      </c>
      <c r="T25" s="42">
        <f t="shared" si="15"/>
        <v>5.2377589591180035E-7</v>
      </c>
      <c r="U25" s="43">
        <f t="shared" si="16"/>
        <v>1.3289912569846378E-6</v>
      </c>
      <c r="V25" s="42">
        <f t="shared" si="11"/>
        <v>1</v>
      </c>
      <c r="W25" s="43">
        <f t="shared" si="17"/>
        <v>0</v>
      </c>
      <c r="X25" s="38">
        <f t="shared" si="12"/>
        <v>2</v>
      </c>
      <c r="Y25" s="13">
        <f t="shared" si="18"/>
        <v>2</v>
      </c>
      <c r="Z25" s="15">
        <f t="shared" si="19"/>
        <v>0</v>
      </c>
      <c r="AA25" s="38">
        <f t="shared" si="20"/>
        <v>2</v>
      </c>
      <c r="AB25" s="13">
        <f t="shared" si="13"/>
        <v>0</v>
      </c>
      <c r="AC25" s="15">
        <f t="shared" si="14"/>
        <v>0</v>
      </c>
    </row>
    <row r="26" spans="1:29" ht="45" x14ac:dyDescent="0.25">
      <c r="A26" s="14" t="str">
        <f t="shared" si="0"/>
        <v>Legislative</v>
      </c>
      <c r="B26" s="12">
        <f t="shared" si="1"/>
        <v>33000</v>
      </c>
      <c r="C26" s="12">
        <f t="shared" si="2"/>
        <v>107</v>
      </c>
      <c r="D26" s="11" t="str">
        <f t="shared" si="3"/>
        <v>Division of Legislative Services</v>
      </c>
      <c r="E26" s="62" t="str">
        <f>IF(C26=100, "YES", IF(ISNA(VLOOKUP(F26, BudgetBillItems!$D$2:$D$488, 1, FALSE)), "NO", "YES"))</f>
        <v>YES</v>
      </c>
      <c r="F26" s="12">
        <v>858</v>
      </c>
      <c r="G26" s="11" t="str">
        <f t="shared" si="4"/>
        <v>Brown v. Board of Education Scholarship Committee</v>
      </c>
      <c r="H26" s="49">
        <f t="shared" si="5"/>
        <v>21000</v>
      </c>
      <c r="I26" s="62">
        <v>858</v>
      </c>
      <c r="J26" s="38">
        <v>25296</v>
      </c>
      <c r="K26" s="13">
        <v>0</v>
      </c>
      <c r="L26" s="15">
        <f t="shared" si="6"/>
        <v>25296</v>
      </c>
      <c r="M26" s="38"/>
      <c r="N26" s="13"/>
      <c r="O26" s="12" t="str">
        <f t="shared" si="7"/>
        <v>NO</v>
      </c>
      <c r="P26" s="54"/>
      <c r="Q26" s="38">
        <f t="shared" si="8"/>
        <v>25296</v>
      </c>
      <c r="R26" s="13">
        <f t="shared" si="9"/>
        <v>0</v>
      </c>
      <c r="S26" s="15">
        <f t="shared" si="10"/>
        <v>25296</v>
      </c>
      <c r="T26" s="42">
        <f t="shared" si="15"/>
        <v>6.3167747618521578E-7</v>
      </c>
      <c r="U26" s="43">
        <f t="shared" si="16"/>
        <v>1.6027729600325814E-6</v>
      </c>
      <c r="V26" s="42">
        <f t="shared" si="11"/>
        <v>1</v>
      </c>
      <c r="W26" s="43">
        <f t="shared" si="17"/>
        <v>0</v>
      </c>
      <c r="X26" s="38">
        <f t="shared" si="12"/>
        <v>3</v>
      </c>
      <c r="Y26" s="13">
        <f t="shared" si="18"/>
        <v>3</v>
      </c>
      <c r="Z26" s="15">
        <f t="shared" si="19"/>
        <v>0</v>
      </c>
      <c r="AA26" s="38">
        <f t="shared" si="20"/>
        <v>3</v>
      </c>
      <c r="AB26" s="13">
        <f t="shared" si="13"/>
        <v>0</v>
      </c>
      <c r="AC26" s="15">
        <f t="shared" si="14"/>
        <v>0</v>
      </c>
    </row>
    <row r="27" spans="1:29" ht="45" x14ac:dyDescent="0.25">
      <c r="A27" s="14" t="str">
        <f t="shared" si="0"/>
        <v>Legislative</v>
      </c>
      <c r="B27" s="12">
        <f t="shared" si="1"/>
        <v>33000</v>
      </c>
      <c r="C27" s="12">
        <f t="shared" si="2"/>
        <v>107</v>
      </c>
      <c r="D27" s="11" t="str">
        <f t="shared" si="3"/>
        <v>Division of Legislative Services</v>
      </c>
      <c r="E27" s="62" t="str">
        <f>IF(C27=100, "YES", IF(ISNA(VLOOKUP(F27, BudgetBillItems!$D$2:$D$488, 1, FALSE)), "NO", "YES"))</f>
        <v>YES</v>
      </c>
      <c r="F27" s="12">
        <v>859</v>
      </c>
      <c r="G27" s="11" t="str">
        <f t="shared" si="4"/>
        <v>Virginia Sesquicentennial of the American Civil War Commission</v>
      </c>
      <c r="H27" s="49">
        <f t="shared" si="5"/>
        <v>22000</v>
      </c>
      <c r="I27" s="62">
        <v>859</v>
      </c>
      <c r="J27" s="38">
        <v>2000513</v>
      </c>
      <c r="K27" s="13">
        <v>600000</v>
      </c>
      <c r="L27" s="15">
        <f t="shared" si="6"/>
        <v>2600513</v>
      </c>
      <c r="M27" s="38"/>
      <c r="N27" s="13"/>
      <c r="O27" s="12" t="str">
        <f t="shared" si="7"/>
        <v>NO</v>
      </c>
      <c r="P27" s="54"/>
      <c r="Q27" s="38">
        <f t="shared" si="8"/>
        <v>2000513</v>
      </c>
      <c r="R27" s="13">
        <f t="shared" si="9"/>
        <v>600000</v>
      </c>
      <c r="S27" s="15">
        <f t="shared" si="10"/>
        <v>2600513</v>
      </c>
      <c r="T27" s="42">
        <f t="shared" si="15"/>
        <v>6.4938547146854998E-5</v>
      </c>
      <c r="U27" s="43">
        <f t="shared" si="16"/>
        <v>1.2675395883118514E-4</v>
      </c>
      <c r="V27" s="42">
        <f t="shared" si="11"/>
        <v>0.76927629279299892</v>
      </c>
      <c r="W27" s="43">
        <f t="shared" si="17"/>
        <v>0.23072370720700108</v>
      </c>
      <c r="X27" s="38">
        <f t="shared" si="12"/>
        <v>257</v>
      </c>
      <c r="Y27" s="13">
        <f t="shared" si="18"/>
        <v>198</v>
      </c>
      <c r="Z27" s="15">
        <f t="shared" si="19"/>
        <v>59</v>
      </c>
      <c r="AA27" s="38">
        <f t="shared" si="20"/>
        <v>198</v>
      </c>
      <c r="AB27" s="13">
        <f t="shared" si="13"/>
        <v>0</v>
      </c>
      <c r="AC27" s="15">
        <f t="shared" si="14"/>
        <v>59</v>
      </c>
    </row>
    <row r="28" spans="1:29" ht="45" x14ac:dyDescent="0.25">
      <c r="A28" s="14" t="str">
        <f t="shared" si="0"/>
        <v>Legislative</v>
      </c>
      <c r="B28" s="12">
        <f t="shared" si="1"/>
        <v>33000</v>
      </c>
      <c r="C28" s="12">
        <f t="shared" si="2"/>
        <v>107</v>
      </c>
      <c r="D28" s="11" t="str">
        <f t="shared" si="3"/>
        <v>Division of Legislative Services</v>
      </c>
      <c r="E28" s="62" t="str">
        <f>IF(C28=100, "YES", IF(ISNA(VLOOKUP(F28, BudgetBillItems!$D$2:$D$488, 1, FALSE)), "NO", "YES"))</f>
        <v>YES</v>
      </c>
      <c r="F28" s="12">
        <v>860</v>
      </c>
      <c r="G28" s="11" t="str">
        <f t="shared" si="4"/>
        <v>Commission on Unemployment Compensation</v>
      </c>
      <c r="H28" s="49">
        <f t="shared" si="5"/>
        <v>23000</v>
      </c>
      <c r="I28" s="62">
        <v>860</v>
      </c>
      <c r="J28" s="38">
        <v>6000</v>
      </c>
      <c r="K28" s="13">
        <v>0</v>
      </c>
      <c r="L28" s="15">
        <f t="shared" si="6"/>
        <v>6000</v>
      </c>
      <c r="M28" s="38"/>
      <c r="N28" s="13"/>
      <c r="O28" s="12" t="str">
        <f t="shared" si="7"/>
        <v>NO</v>
      </c>
      <c r="P28" s="54"/>
      <c r="Q28" s="38">
        <f t="shared" si="8"/>
        <v>6000</v>
      </c>
      <c r="R28" s="13">
        <f t="shared" si="9"/>
        <v>0</v>
      </c>
      <c r="S28" s="15">
        <f t="shared" si="10"/>
        <v>6000</v>
      </c>
      <c r="T28" s="42">
        <f t="shared" si="15"/>
        <v>1.4982862338359009E-7</v>
      </c>
      <c r="U28" s="43">
        <f t="shared" si="16"/>
        <v>3.8016436433410377E-7</v>
      </c>
      <c r="V28" s="42">
        <f t="shared" si="11"/>
        <v>1</v>
      </c>
      <c r="W28" s="43">
        <f t="shared" si="17"/>
        <v>0</v>
      </c>
      <c r="X28" s="38">
        <f t="shared" si="12"/>
        <v>1</v>
      </c>
      <c r="Y28" s="13">
        <f t="shared" si="18"/>
        <v>1</v>
      </c>
      <c r="Z28" s="15">
        <f t="shared" si="19"/>
        <v>0</v>
      </c>
      <c r="AA28" s="38">
        <f t="shared" si="20"/>
        <v>1</v>
      </c>
      <c r="AB28" s="13">
        <f t="shared" si="13"/>
        <v>0</v>
      </c>
      <c r="AC28" s="15">
        <f t="shared" si="14"/>
        <v>0</v>
      </c>
    </row>
    <row r="29" spans="1:29" ht="30" x14ac:dyDescent="0.25">
      <c r="A29" s="14" t="str">
        <f t="shared" si="0"/>
        <v>Legislative</v>
      </c>
      <c r="B29" s="12">
        <f t="shared" si="1"/>
        <v>33000</v>
      </c>
      <c r="C29" s="12">
        <f t="shared" si="2"/>
        <v>107</v>
      </c>
      <c r="D29" s="11" t="str">
        <f t="shared" si="3"/>
        <v>Division of Legislative Services</v>
      </c>
      <c r="E29" s="62" t="str">
        <f>IF(C29=100, "YES", IF(ISNA(VLOOKUP(F29, BudgetBillItems!$D$2:$D$488, 1, FALSE)), "NO", "YES"))</f>
        <v>YES</v>
      </c>
      <c r="F29" s="12">
        <v>862</v>
      </c>
      <c r="G29" s="11" t="str">
        <f t="shared" si="4"/>
        <v>Small Business Commission</v>
      </c>
      <c r="H29" s="49">
        <f t="shared" si="5"/>
        <v>24000</v>
      </c>
      <c r="I29" s="62">
        <v>862</v>
      </c>
      <c r="J29" s="38">
        <v>15000</v>
      </c>
      <c r="K29" s="13">
        <v>0</v>
      </c>
      <c r="L29" s="15">
        <f t="shared" si="6"/>
        <v>15000</v>
      </c>
      <c r="M29" s="38"/>
      <c r="N29" s="13"/>
      <c r="O29" s="12" t="str">
        <f t="shared" si="7"/>
        <v>NO</v>
      </c>
      <c r="P29" s="54"/>
      <c r="Q29" s="38">
        <f t="shared" si="8"/>
        <v>15000</v>
      </c>
      <c r="R29" s="13">
        <f t="shared" si="9"/>
        <v>0</v>
      </c>
      <c r="S29" s="15">
        <f t="shared" si="10"/>
        <v>15000</v>
      </c>
      <c r="T29" s="42">
        <f t="shared" si="15"/>
        <v>3.7457155845897522E-7</v>
      </c>
      <c r="U29" s="43">
        <f t="shared" si="16"/>
        <v>9.5041091083525942E-7</v>
      </c>
      <c r="V29" s="42">
        <f t="shared" si="11"/>
        <v>1</v>
      </c>
      <c r="W29" s="43">
        <f t="shared" si="17"/>
        <v>0</v>
      </c>
      <c r="X29" s="38">
        <f t="shared" si="12"/>
        <v>1</v>
      </c>
      <c r="Y29" s="13">
        <f t="shared" si="18"/>
        <v>1</v>
      </c>
      <c r="Z29" s="15">
        <f t="shared" si="19"/>
        <v>0</v>
      </c>
      <c r="AA29" s="38">
        <f t="shared" si="20"/>
        <v>1</v>
      </c>
      <c r="AB29" s="13">
        <f t="shared" si="13"/>
        <v>0</v>
      </c>
      <c r="AC29" s="15">
        <f t="shared" si="14"/>
        <v>0</v>
      </c>
    </row>
    <row r="30" spans="1:29" ht="30" x14ac:dyDescent="0.25">
      <c r="A30" s="14" t="str">
        <f t="shared" si="0"/>
        <v>Legislative</v>
      </c>
      <c r="B30" s="12">
        <f t="shared" si="1"/>
        <v>33000</v>
      </c>
      <c r="C30" s="12">
        <f t="shared" si="2"/>
        <v>107</v>
      </c>
      <c r="D30" s="11" t="str">
        <f t="shared" si="3"/>
        <v>Division of Legislative Services</v>
      </c>
      <c r="E30" s="62" t="str">
        <f>IF(C30=100, "YES", IF(ISNA(VLOOKUP(F30, BudgetBillItems!$D$2:$D$488, 1, FALSE)), "NO", "YES"))</f>
        <v>YES</v>
      </c>
      <c r="F30" s="12">
        <v>863</v>
      </c>
      <c r="G30" s="11" t="str">
        <f t="shared" si="4"/>
        <v>Commission on Electric Utility Regulation</v>
      </c>
      <c r="H30" s="49">
        <f t="shared" si="5"/>
        <v>25000</v>
      </c>
      <c r="I30" s="62">
        <v>863</v>
      </c>
      <c r="J30" s="38">
        <v>10000</v>
      </c>
      <c r="K30" s="13">
        <v>0</v>
      </c>
      <c r="L30" s="15">
        <f t="shared" si="6"/>
        <v>10000</v>
      </c>
      <c r="M30" s="38"/>
      <c r="N30" s="13"/>
      <c r="O30" s="12" t="str">
        <f t="shared" si="7"/>
        <v>NO</v>
      </c>
      <c r="P30" s="54"/>
      <c r="Q30" s="38">
        <f t="shared" si="8"/>
        <v>10000</v>
      </c>
      <c r="R30" s="13">
        <f t="shared" si="9"/>
        <v>0</v>
      </c>
      <c r="S30" s="15">
        <f t="shared" si="10"/>
        <v>10000</v>
      </c>
      <c r="T30" s="42">
        <f t="shared" si="15"/>
        <v>2.4971437230598346E-7</v>
      </c>
      <c r="U30" s="43">
        <f t="shared" si="16"/>
        <v>6.3360727389017295E-7</v>
      </c>
      <c r="V30" s="42">
        <f t="shared" si="11"/>
        <v>1</v>
      </c>
      <c r="W30" s="43">
        <f t="shared" si="17"/>
        <v>0</v>
      </c>
      <c r="X30" s="38">
        <f t="shared" si="12"/>
        <v>1</v>
      </c>
      <c r="Y30" s="13">
        <f t="shared" si="18"/>
        <v>1</v>
      </c>
      <c r="Z30" s="15">
        <f t="shared" si="19"/>
        <v>0</v>
      </c>
      <c r="AA30" s="38">
        <f t="shared" si="20"/>
        <v>1</v>
      </c>
      <c r="AB30" s="13">
        <f t="shared" si="13"/>
        <v>0</v>
      </c>
      <c r="AC30" s="15">
        <f t="shared" si="14"/>
        <v>0</v>
      </c>
    </row>
    <row r="31" spans="1:29" ht="30" x14ac:dyDescent="0.25">
      <c r="A31" s="14" t="str">
        <f t="shared" si="0"/>
        <v>Legislative</v>
      </c>
      <c r="B31" s="12">
        <f t="shared" si="1"/>
        <v>33000</v>
      </c>
      <c r="C31" s="12">
        <f t="shared" si="2"/>
        <v>107</v>
      </c>
      <c r="D31" s="11" t="str">
        <f t="shared" si="3"/>
        <v>Division of Legislative Services</v>
      </c>
      <c r="E31" s="62" t="str">
        <f>IF(C31=100, "YES", IF(ISNA(VLOOKUP(F31, BudgetBillItems!$D$2:$D$488, 1, FALSE)), "NO", "YES"))</f>
        <v>YES</v>
      </c>
      <c r="F31" s="12">
        <v>864</v>
      </c>
      <c r="G31" s="11" t="str">
        <f t="shared" si="4"/>
        <v>Manufacturing Development Commission</v>
      </c>
      <c r="H31" s="49">
        <f t="shared" si="5"/>
        <v>26000</v>
      </c>
      <c r="I31" s="62">
        <v>864</v>
      </c>
      <c r="J31" s="38">
        <v>12000</v>
      </c>
      <c r="K31" s="13">
        <v>0</v>
      </c>
      <c r="L31" s="15">
        <f t="shared" si="6"/>
        <v>12000</v>
      </c>
      <c r="M31" s="38"/>
      <c r="N31" s="13"/>
      <c r="O31" s="12" t="str">
        <f t="shared" si="7"/>
        <v>NO</v>
      </c>
      <c r="P31" s="54"/>
      <c r="Q31" s="38">
        <f t="shared" si="8"/>
        <v>12000</v>
      </c>
      <c r="R31" s="13">
        <f t="shared" si="9"/>
        <v>0</v>
      </c>
      <c r="S31" s="15">
        <f t="shared" si="10"/>
        <v>12000</v>
      </c>
      <c r="T31" s="42">
        <f t="shared" si="15"/>
        <v>2.9965724676718017E-7</v>
      </c>
      <c r="U31" s="43">
        <f t="shared" si="16"/>
        <v>7.6032872866820753E-7</v>
      </c>
      <c r="V31" s="42">
        <f t="shared" si="11"/>
        <v>1</v>
      </c>
      <c r="W31" s="43">
        <f t="shared" si="17"/>
        <v>0</v>
      </c>
      <c r="X31" s="38">
        <f t="shared" si="12"/>
        <v>1</v>
      </c>
      <c r="Y31" s="13">
        <f t="shared" si="18"/>
        <v>1</v>
      </c>
      <c r="Z31" s="15">
        <f t="shared" si="19"/>
        <v>0</v>
      </c>
      <c r="AA31" s="38">
        <f t="shared" si="20"/>
        <v>1</v>
      </c>
      <c r="AB31" s="13">
        <f t="shared" si="13"/>
        <v>0</v>
      </c>
      <c r="AC31" s="15">
        <f t="shared" si="14"/>
        <v>0</v>
      </c>
    </row>
    <row r="32" spans="1:29" ht="30" x14ac:dyDescent="0.25">
      <c r="A32" s="14" t="str">
        <f t="shared" si="0"/>
        <v>Legislative</v>
      </c>
      <c r="B32" s="12">
        <f t="shared" si="1"/>
        <v>33000</v>
      </c>
      <c r="C32" s="12">
        <f t="shared" si="2"/>
        <v>107</v>
      </c>
      <c r="D32" s="11" t="str">
        <f t="shared" si="3"/>
        <v>Division of Legislative Services</v>
      </c>
      <c r="E32" s="62" t="str">
        <f>IF(C32=100, "YES", IF(ISNA(VLOOKUP(F32, BudgetBillItems!$D$2:$D$488, 1, FALSE)), "NO", "YES"))</f>
        <v>YES</v>
      </c>
      <c r="F32" s="12">
        <v>865</v>
      </c>
      <c r="G32" s="11" t="str">
        <f t="shared" si="4"/>
        <v>Joint Commission on Administrative Rules</v>
      </c>
      <c r="H32" s="49">
        <f t="shared" si="5"/>
        <v>27000</v>
      </c>
      <c r="I32" s="62">
        <v>865</v>
      </c>
      <c r="J32" s="38">
        <v>10000</v>
      </c>
      <c r="K32" s="13">
        <v>0</v>
      </c>
      <c r="L32" s="15">
        <f t="shared" si="6"/>
        <v>10000</v>
      </c>
      <c r="M32" s="38"/>
      <c r="N32" s="13"/>
      <c r="O32" s="12" t="str">
        <f t="shared" si="7"/>
        <v>NO</v>
      </c>
      <c r="P32" s="54"/>
      <c r="Q32" s="38">
        <f t="shared" si="8"/>
        <v>10000</v>
      </c>
      <c r="R32" s="13">
        <f t="shared" si="9"/>
        <v>0</v>
      </c>
      <c r="S32" s="15">
        <f t="shared" si="10"/>
        <v>10000</v>
      </c>
      <c r="T32" s="42">
        <f t="shared" si="15"/>
        <v>2.4971437230598346E-7</v>
      </c>
      <c r="U32" s="43">
        <f t="shared" si="16"/>
        <v>6.3360727389017295E-7</v>
      </c>
      <c r="V32" s="42">
        <f t="shared" si="11"/>
        <v>1</v>
      </c>
      <c r="W32" s="43">
        <f t="shared" si="17"/>
        <v>0</v>
      </c>
      <c r="X32" s="38">
        <f t="shared" si="12"/>
        <v>1</v>
      </c>
      <c r="Y32" s="13">
        <f t="shared" si="18"/>
        <v>1</v>
      </c>
      <c r="Z32" s="15">
        <f t="shared" si="19"/>
        <v>0</v>
      </c>
      <c r="AA32" s="38">
        <f t="shared" si="20"/>
        <v>1</v>
      </c>
      <c r="AB32" s="13">
        <f t="shared" si="13"/>
        <v>0</v>
      </c>
      <c r="AC32" s="15">
        <f t="shared" si="14"/>
        <v>0</v>
      </c>
    </row>
    <row r="33" spans="1:29" ht="45" x14ac:dyDescent="0.25">
      <c r="A33" s="14" t="str">
        <f t="shared" si="0"/>
        <v>Legislative</v>
      </c>
      <c r="B33" s="12">
        <f t="shared" si="1"/>
        <v>33000</v>
      </c>
      <c r="C33" s="12">
        <f t="shared" si="2"/>
        <v>107</v>
      </c>
      <c r="D33" s="11" t="str">
        <f t="shared" si="3"/>
        <v>Division of Legislative Services</v>
      </c>
      <c r="E33" s="62" t="str">
        <f>IF(C33=100, "YES", IF(ISNA(VLOOKUP(F33, BudgetBillItems!$D$2:$D$488, 1, FALSE)), "NO", "YES"))</f>
        <v>YES</v>
      </c>
      <c r="F33" s="12">
        <v>867</v>
      </c>
      <c r="G33" s="11" t="str">
        <f t="shared" si="4"/>
        <v>Virginia Bicentennial of the American War of 1812 Commission</v>
      </c>
      <c r="H33" s="49">
        <f t="shared" si="5"/>
        <v>29000</v>
      </c>
      <c r="I33" s="62">
        <v>867</v>
      </c>
      <c r="J33" s="38">
        <v>23340</v>
      </c>
      <c r="K33" s="13">
        <v>0</v>
      </c>
      <c r="L33" s="15">
        <f t="shared" si="6"/>
        <v>23340</v>
      </c>
      <c r="M33" s="38"/>
      <c r="N33" s="13"/>
      <c r="O33" s="12" t="str">
        <f t="shared" si="7"/>
        <v>NO</v>
      </c>
      <c r="P33" s="54"/>
      <c r="Q33" s="38">
        <f t="shared" si="8"/>
        <v>23340</v>
      </c>
      <c r="R33" s="13">
        <f t="shared" si="9"/>
        <v>0</v>
      </c>
      <c r="S33" s="15">
        <f t="shared" si="10"/>
        <v>23340</v>
      </c>
      <c r="T33" s="42">
        <f t="shared" si="15"/>
        <v>5.8283334496216536E-7</v>
      </c>
      <c r="U33" s="43">
        <f t="shared" si="16"/>
        <v>1.4788393772596636E-6</v>
      </c>
      <c r="V33" s="42">
        <f t="shared" si="11"/>
        <v>1</v>
      </c>
      <c r="W33" s="43">
        <f t="shared" si="17"/>
        <v>0</v>
      </c>
      <c r="X33" s="38">
        <f t="shared" si="12"/>
        <v>2</v>
      </c>
      <c r="Y33" s="13">
        <f t="shared" si="18"/>
        <v>2</v>
      </c>
      <c r="Z33" s="15">
        <f t="shared" si="19"/>
        <v>0</v>
      </c>
      <c r="AA33" s="38">
        <f t="shared" si="20"/>
        <v>2</v>
      </c>
      <c r="AB33" s="13">
        <f t="shared" si="13"/>
        <v>0</v>
      </c>
      <c r="AC33" s="15">
        <f t="shared" si="14"/>
        <v>0</v>
      </c>
    </row>
    <row r="34" spans="1:29" ht="30" x14ac:dyDescent="0.25">
      <c r="A34" s="14" t="str">
        <f t="shared" si="0"/>
        <v>Legislative</v>
      </c>
      <c r="B34" s="12">
        <f t="shared" si="1"/>
        <v>33000</v>
      </c>
      <c r="C34" s="12">
        <f t="shared" si="2"/>
        <v>107</v>
      </c>
      <c r="D34" s="11" t="str">
        <f t="shared" si="3"/>
        <v>Division of Legislative Services</v>
      </c>
      <c r="E34" s="62" t="str">
        <f>IF(C34=100, "YES", IF(ISNA(VLOOKUP(F34, BudgetBillItems!$D$2:$D$488, 1, FALSE)), "NO", "YES"))</f>
        <v>YES</v>
      </c>
      <c r="F34" s="12">
        <v>871</v>
      </c>
      <c r="G34" s="11" t="str">
        <f t="shared" si="4"/>
        <v>Autism Advisory Council</v>
      </c>
      <c r="H34" s="49">
        <f t="shared" si="5"/>
        <v>30500</v>
      </c>
      <c r="I34" s="62">
        <v>871</v>
      </c>
      <c r="J34" s="38">
        <v>6300</v>
      </c>
      <c r="K34" s="13">
        <v>0</v>
      </c>
      <c r="L34" s="15">
        <f t="shared" si="6"/>
        <v>6300</v>
      </c>
      <c r="M34" s="38"/>
      <c r="N34" s="13"/>
      <c r="O34" s="12" t="str">
        <f t="shared" si="7"/>
        <v>NO</v>
      </c>
      <c r="P34" s="54"/>
      <c r="Q34" s="38">
        <f t="shared" si="8"/>
        <v>6300</v>
      </c>
      <c r="R34" s="13">
        <f t="shared" si="9"/>
        <v>0</v>
      </c>
      <c r="S34" s="15">
        <f t="shared" si="10"/>
        <v>6300</v>
      </c>
      <c r="T34" s="42">
        <f t="shared" si="15"/>
        <v>1.5732005455276959E-7</v>
      </c>
      <c r="U34" s="43">
        <f t="shared" si="16"/>
        <v>3.9917258255080895E-7</v>
      </c>
      <c r="V34" s="42">
        <f t="shared" si="11"/>
        <v>1</v>
      </c>
      <c r="W34" s="43">
        <f t="shared" si="17"/>
        <v>0</v>
      </c>
      <c r="X34" s="38">
        <f t="shared" si="12"/>
        <v>1</v>
      </c>
      <c r="Y34" s="13">
        <f t="shared" si="18"/>
        <v>1</v>
      </c>
      <c r="Z34" s="15">
        <f t="shared" si="19"/>
        <v>0</v>
      </c>
      <c r="AA34" s="38">
        <f t="shared" si="20"/>
        <v>1</v>
      </c>
      <c r="AB34" s="13">
        <f t="shared" si="13"/>
        <v>0</v>
      </c>
      <c r="AC34" s="15">
        <f t="shared" si="14"/>
        <v>0</v>
      </c>
    </row>
    <row r="35" spans="1:29" ht="45" x14ac:dyDescent="0.25">
      <c r="A35" s="14" t="str">
        <f t="shared" si="0"/>
        <v>Legislative</v>
      </c>
      <c r="B35" s="12">
        <f t="shared" si="1"/>
        <v>33000</v>
      </c>
      <c r="C35" s="12">
        <f t="shared" si="2"/>
        <v>110</v>
      </c>
      <c r="D35" s="11" t="str">
        <f t="shared" si="3"/>
        <v>Joint Legislative Audit and Review Commission</v>
      </c>
      <c r="E35" s="62" t="str">
        <f>IF(C35=100, "YES", IF(ISNA(VLOOKUP(F35, BudgetBillItems!$D$2:$D$488, 1, FALSE)), "NO", "YES"))</f>
        <v>YES</v>
      </c>
      <c r="F35" s="12">
        <v>110</v>
      </c>
      <c r="G35" s="11" t="str">
        <f t="shared" si="4"/>
        <v>Joint Legislative Audit and Review Commission</v>
      </c>
      <c r="H35" s="49">
        <f t="shared" si="5"/>
        <v>31000</v>
      </c>
      <c r="I35" s="62">
        <v>110</v>
      </c>
      <c r="J35" s="38">
        <v>3290025</v>
      </c>
      <c r="K35" s="13">
        <v>115673</v>
      </c>
      <c r="L35" s="15">
        <f t="shared" si="6"/>
        <v>3405698</v>
      </c>
      <c r="M35" s="38"/>
      <c r="N35" s="13"/>
      <c r="O35" s="12" t="str">
        <f t="shared" si="7"/>
        <v>NO</v>
      </c>
      <c r="P35" s="54"/>
      <c r="Q35" s="38">
        <f t="shared" si="8"/>
        <v>3290025</v>
      </c>
      <c r="R35" s="13">
        <f t="shared" si="9"/>
        <v>115673</v>
      </c>
      <c r="S35" s="15">
        <f t="shared" si="10"/>
        <v>3405698</v>
      </c>
      <c r="T35" s="42">
        <f t="shared" si="15"/>
        <v>8.5045173833374327E-5</v>
      </c>
      <c r="U35" s="43">
        <f t="shared" si="16"/>
        <v>2.0845837712805162E-4</v>
      </c>
      <c r="V35" s="42">
        <f t="shared" si="11"/>
        <v>0.96603545000173241</v>
      </c>
      <c r="W35" s="43">
        <f t="shared" si="17"/>
        <v>3.396454999826759E-2</v>
      </c>
      <c r="X35" s="38">
        <f t="shared" si="12"/>
        <v>337</v>
      </c>
      <c r="Y35" s="13">
        <f t="shared" si="18"/>
        <v>326</v>
      </c>
      <c r="Z35" s="15">
        <f t="shared" si="19"/>
        <v>11</v>
      </c>
      <c r="AA35" s="38">
        <f t="shared" si="20"/>
        <v>326</v>
      </c>
      <c r="AB35" s="13">
        <f t="shared" si="13"/>
        <v>0</v>
      </c>
      <c r="AC35" s="15">
        <f t="shared" si="14"/>
        <v>11</v>
      </c>
    </row>
    <row r="36" spans="1:29" ht="45" x14ac:dyDescent="0.25">
      <c r="A36" s="14" t="str">
        <f t="shared" si="0"/>
        <v>Legislative</v>
      </c>
      <c r="B36" s="12">
        <f t="shared" si="1"/>
        <v>33000</v>
      </c>
      <c r="C36" s="12">
        <f t="shared" si="2"/>
        <v>105</v>
      </c>
      <c r="D36" s="11" t="str">
        <f t="shared" si="3"/>
        <v>Virginia Commission on Intergovernmental Cooperation</v>
      </c>
      <c r="E36" s="62" t="str">
        <f>IF(C36=100, "YES", IF(ISNA(VLOOKUP(F36, BudgetBillItems!$D$2:$D$488, 1, FALSE)), "NO", "YES"))</f>
        <v>YES</v>
      </c>
      <c r="F36" s="12">
        <v>105</v>
      </c>
      <c r="G36" s="11" t="str">
        <f t="shared" si="4"/>
        <v>Virginia Commission on Intergovernmental Cooperation</v>
      </c>
      <c r="H36" s="49">
        <f t="shared" si="5"/>
        <v>32000</v>
      </c>
      <c r="I36" s="62">
        <v>105</v>
      </c>
      <c r="J36" s="38">
        <v>590882</v>
      </c>
      <c r="K36" s="13">
        <v>0</v>
      </c>
      <c r="L36" s="15">
        <f t="shared" si="6"/>
        <v>590882</v>
      </c>
      <c r="M36" s="38"/>
      <c r="N36" s="13"/>
      <c r="O36" s="12" t="str">
        <f t="shared" si="7"/>
        <v>NO</v>
      </c>
      <c r="P36" s="54"/>
      <c r="Q36" s="38">
        <f t="shared" si="8"/>
        <v>590882</v>
      </c>
      <c r="R36" s="13">
        <f t="shared" si="9"/>
        <v>0</v>
      </c>
      <c r="S36" s="15">
        <f t="shared" si="10"/>
        <v>590882</v>
      </c>
      <c r="T36" s="42">
        <f t="shared" si="15"/>
        <v>1.4755172773690411E-5</v>
      </c>
      <c r="U36" s="43">
        <f t="shared" si="16"/>
        <v>3.7438713321077319E-5</v>
      </c>
      <c r="V36" s="42">
        <f t="shared" si="11"/>
        <v>1</v>
      </c>
      <c r="W36" s="43">
        <f t="shared" si="17"/>
        <v>0</v>
      </c>
      <c r="X36" s="38">
        <f t="shared" si="12"/>
        <v>58</v>
      </c>
      <c r="Y36" s="13">
        <f t="shared" si="18"/>
        <v>58</v>
      </c>
      <c r="Z36" s="15">
        <f t="shared" si="19"/>
        <v>0</v>
      </c>
      <c r="AA36" s="38">
        <f t="shared" si="20"/>
        <v>58</v>
      </c>
      <c r="AB36" s="13">
        <f t="shared" si="13"/>
        <v>0</v>
      </c>
      <c r="AC36" s="15">
        <f t="shared" si="14"/>
        <v>0</v>
      </c>
    </row>
    <row r="37" spans="1:29" ht="105" x14ac:dyDescent="0.25">
      <c r="A37" s="14" t="str">
        <f t="shared" ref="A37:A68" si="21">VLOOKUP(F37,List_Agencies,7,FALSE)</f>
        <v>Legislative</v>
      </c>
      <c r="B37" s="12">
        <f t="shared" ref="B37:B68" si="22">VLOOKUP(F37,List_Agencies,8,FALSE)</f>
        <v>33000</v>
      </c>
      <c r="C37" s="12">
        <f t="shared" ref="C37:C68" si="23">VLOOKUP(F37,List_Agencies,3,FALSE)</f>
        <v>102</v>
      </c>
      <c r="D37" s="11" t="str">
        <f t="shared" ref="D37:D68" si="24">VLOOKUP(F37,List_Agencies,4,FALSE)</f>
        <v>Legislative Department Reversion Clearing Account</v>
      </c>
      <c r="E37" s="62" t="str">
        <f>IF(C37=100, "YES", IF(ISNA(VLOOKUP(F37, BudgetBillItems!$D$2:$D$488, 1, FALSE)), "NO", "YES"))</f>
        <v>YES</v>
      </c>
      <c r="F37" s="12">
        <v>102</v>
      </c>
      <c r="G37" s="11" t="str">
        <f t="shared" ref="G37:G68" si="25">VLOOKUP(F37,List_Agencies,2,FALSE)</f>
        <v>Legislative Department Reversion Clearing Account</v>
      </c>
      <c r="H37" s="49">
        <f t="shared" ref="H37:H68" si="26">VLOOKUP(F37,List_Agencies,5,FALSE)</f>
        <v>33000</v>
      </c>
      <c r="I37" s="62">
        <v>102</v>
      </c>
      <c r="J37" s="38">
        <v>165715</v>
      </c>
      <c r="K37" s="13">
        <v>0</v>
      </c>
      <c r="L37" s="15">
        <f t="shared" ref="L37:L68" si="27">J37+K37</f>
        <v>165715</v>
      </c>
      <c r="M37" s="38">
        <v>-165715</v>
      </c>
      <c r="N37" s="13">
        <v>0</v>
      </c>
      <c r="O37" s="12" t="str">
        <f t="shared" ref="O37:O68" si="28">IF(AND(M37=0,N37=0), "NO", "YES")</f>
        <v>YES</v>
      </c>
      <c r="P37" s="54" t="s">
        <v>340</v>
      </c>
      <c r="Q37" s="38">
        <f t="shared" ref="Q37:Q68" si="29">J37+M37</f>
        <v>0</v>
      </c>
      <c r="R37" s="13">
        <f t="shared" ref="R37:R68" si="30">K37+N37</f>
        <v>0</v>
      </c>
      <c r="S37" s="15">
        <f t="shared" ref="S37:S68" si="31">Q37+R37</f>
        <v>0</v>
      </c>
      <c r="T37" s="42">
        <f t="shared" si="15"/>
        <v>0</v>
      </c>
      <c r="U37" s="43">
        <f t="shared" si="16"/>
        <v>0</v>
      </c>
      <c r="V37" s="42">
        <f t="shared" si="11"/>
        <v>0</v>
      </c>
      <c r="W37" s="43">
        <f t="shared" si="17"/>
        <v>0</v>
      </c>
      <c r="X37" s="38">
        <f t="shared" ref="X37:X68" si="32">ROUND(T37*$AC$192,0)</f>
        <v>0</v>
      </c>
      <c r="Y37" s="13">
        <f t="shared" si="18"/>
        <v>0</v>
      </c>
      <c r="Z37" s="15">
        <f t="shared" si="19"/>
        <v>0</v>
      </c>
      <c r="AA37" s="38">
        <f t="shared" si="20"/>
        <v>0</v>
      </c>
      <c r="AB37" s="13">
        <f t="shared" ref="AB37:AB68" si="33">Y37-AA37</f>
        <v>0</v>
      </c>
      <c r="AC37" s="15">
        <f t="shared" ref="AC37:AC68" si="34">X37-AA37-AB37</f>
        <v>0</v>
      </c>
    </row>
    <row r="38" spans="1:29" x14ac:dyDescent="0.25">
      <c r="A38" s="14" t="str">
        <f t="shared" si="21"/>
        <v>Judicial</v>
      </c>
      <c r="B38" s="12">
        <f t="shared" si="22"/>
        <v>46000</v>
      </c>
      <c r="C38" s="12">
        <f t="shared" si="23"/>
        <v>111</v>
      </c>
      <c r="D38" s="11" t="str">
        <f t="shared" si="24"/>
        <v>Supreme Court</v>
      </c>
      <c r="E38" s="62" t="str">
        <f>IF(C38=100, "YES", IF(ISNA(VLOOKUP(F38, BudgetBillItems!$D$2:$D$488, 1, FALSE)), "NO", "YES"))</f>
        <v>YES</v>
      </c>
      <c r="F38" s="12">
        <v>111</v>
      </c>
      <c r="G38" s="11" t="str">
        <f t="shared" si="25"/>
        <v>Supreme Court</v>
      </c>
      <c r="H38" s="49">
        <f t="shared" si="26"/>
        <v>34000</v>
      </c>
      <c r="I38" s="62">
        <v>111</v>
      </c>
      <c r="J38" s="38">
        <v>31743438</v>
      </c>
      <c r="K38" s="13">
        <v>10728518</v>
      </c>
      <c r="L38" s="15">
        <f t="shared" si="27"/>
        <v>42471956</v>
      </c>
      <c r="M38" s="38"/>
      <c r="N38" s="13"/>
      <c r="O38" s="12" t="str">
        <f t="shared" si="28"/>
        <v>NO</v>
      </c>
      <c r="P38" s="54"/>
      <c r="Q38" s="38">
        <f t="shared" si="29"/>
        <v>31743438</v>
      </c>
      <c r="R38" s="13">
        <f t="shared" si="30"/>
        <v>10728518</v>
      </c>
      <c r="S38" s="15">
        <f t="shared" si="31"/>
        <v>42471956</v>
      </c>
      <c r="T38" s="42">
        <f t="shared" si="15"/>
        <v>1.0605857833147349E-3</v>
      </c>
      <c r="U38" s="43">
        <f t="shared" si="16"/>
        <v>2.0112873215081721E-3</v>
      </c>
      <c r="V38" s="42">
        <f t="shared" si="11"/>
        <v>0.74739760043074066</v>
      </c>
      <c r="W38" s="43">
        <f t="shared" si="17"/>
        <v>0.25260239956925934</v>
      </c>
      <c r="X38" s="38">
        <f t="shared" si="32"/>
        <v>4202</v>
      </c>
      <c r="Y38" s="13">
        <f t="shared" si="18"/>
        <v>3141</v>
      </c>
      <c r="Z38" s="15">
        <f t="shared" si="19"/>
        <v>1061</v>
      </c>
      <c r="AA38" s="38">
        <f t="shared" si="20"/>
        <v>3141</v>
      </c>
      <c r="AB38" s="13">
        <f t="shared" si="33"/>
        <v>0</v>
      </c>
      <c r="AC38" s="15">
        <f t="shared" si="34"/>
        <v>1061</v>
      </c>
    </row>
    <row r="39" spans="1:29" x14ac:dyDescent="0.25">
      <c r="A39" s="14" t="str">
        <f t="shared" si="21"/>
        <v>Judicial</v>
      </c>
      <c r="B39" s="12">
        <f t="shared" si="22"/>
        <v>46000</v>
      </c>
      <c r="C39" s="12">
        <f t="shared" si="23"/>
        <v>111</v>
      </c>
      <c r="D39" s="11" t="str">
        <f t="shared" si="24"/>
        <v>Supreme Court</v>
      </c>
      <c r="E39" s="62" t="str">
        <f>IF(C39=100, "YES", IF(ISNA(VLOOKUP(F39, BudgetBillItems!$D$2:$D$488, 1, FALSE)), "NO", "YES"))</f>
        <v>YES</v>
      </c>
      <c r="F39" s="12">
        <v>125</v>
      </c>
      <c r="G39" s="11" t="str">
        <f t="shared" si="25"/>
        <v>Court of Appeals of Virginia</v>
      </c>
      <c r="H39" s="49">
        <f t="shared" si="26"/>
        <v>35000</v>
      </c>
      <c r="I39" s="62">
        <v>125</v>
      </c>
      <c r="J39" s="38">
        <v>8435730</v>
      </c>
      <c r="K39" s="13">
        <v>0</v>
      </c>
      <c r="L39" s="15">
        <f t="shared" si="27"/>
        <v>8435730</v>
      </c>
      <c r="M39" s="38"/>
      <c r="N39" s="13"/>
      <c r="O39" s="12" t="str">
        <f t="shared" si="28"/>
        <v>NO</v>
      </c>
      <c r="P39" s="54"/>
      <c r="Q39" s="38">
        <f t="shared" si="29"/>
        <v>8435730</v>
      </c>
      <c r="R39" s="13">
        <f t="shared" si="30"/>
        <v>0</v>
      </c>
      <c r="S39" s="15">
        <f t="shared" si="31"/>
        <v>8435730</v>
      </c>
      <c r="T39" s="42">
        <f t="shared" si="15"/>
        <v>2.106523021892754E-4</v>
      </c>
      <c r="U39" s="43">
        <f t="shared" si="16"/>
        <v>5.3449398885735487E-4</v>
      </c>
      <c r="V39" s="42">
        <f t="shared" si="11"/>
        <v>1</v>
      </c>
      <c r="W39" s="43">
        <f t="shared" si="17"/>
        <v>0</v>
      </c>
      <c r="X39" s="38">
        <f t="shared" si="32"/>
        <v>835</v>
      </c>
      <c r="Y39" s="13">
        <f t="shared" si="18"/>
        <v>835</v>
      </c>
      <c r="Z39" s="15">
        <f t="shared" si="19"/>
        <v>0</v>
      </c>
      <c r="AA39" s="38">
        <f t="shared" si="20"/>
        <v>835</v>
      </c>
      <c r="AB39" s="13">
        <f t="shared" si="33"/>
        <v>0</v>
      </c>
      <c r="AC39" s="15">
        <f t="shared" si="34"/>
        <v>0</v>
      </c>
    </row>
    <row r="40" spans="1:29" x14ac:dyDescent="0.25">
      <c r="A40" s="14" t="str">
        <f t="shared" si="21"/>
        <v>Judicial</v>
      </c>
      <c r="B40" s="12">
        <f t="shared" si="22"/>
        <v>46000</v>
      </c>
      <c r="C40" s="12">
        <f t="shared" si="23"/>
        <v>111</v>
      </c>
      <c r="D40" s="11" t="str">
        <f t="shared" si="24"/>
        <v>Supreme Court</v>
      </c>
      <c r="E40" s="62" t="str">
        <f>IF(C40=100, "YES", IF(ISNA(VLOOKUP(F40, BudgetBillItems!$D$2:$D$488, 1, FALSE)), "NO", "YES"))</f>
        <v>YES</v>
      </c>
      <c r="F40" s="12">
        <v>113</v>
      </c>
      <c r="G40" s="11" t="str">
        <f t="shared" si="25"/>
        <v>Circuit Courts</v>
      </c>
      <c r="H40" s="49">
        <f t="shared" si="26"/>
        <v>36000</v>
      </c>
      <c r="I40" s="62">
        <v>113</v>
      </c>
      <c r="J40" s="38">
        <v>103691914</v>
      </c>
      <c r="K40" s="13">
        <v>5000</v>
      </c>
      <c r="L40" s="15">
        <f t="shared" si="27"/>
        <v>103696914</v>
      </c>
      <c r="M40" s="38"/>
      <c r="N40" s="13"/>
      <c r="O40" s="12" t="str">
        <f t="shared" si="28"/>
        <v>NO</v>
      </c>
      <c r="P40" s="54"/>
      <c r="Q40" s="38">
        <f t="shared" si="29"/>
        <v>103691914</v>
      </c>
      <c r="R40" s="13">
        <f t="shared" si="30"/>
        <v>5000</v>
      </c>
      <c r="S40" s="15">
        <f t="shared" si="31"/>
        <v>103696914</v>
      </c>
      <c r="T40" s="42">
        <f t="shared" si="15"/>
        <v>2.5894609789577547E-3</v>
      </c>
      <c r="U40" s="43">
        <f t="shared" si="16"/>
        <v>6.5699950953994257E-3</v>
      </c>
      <c r="V40" s="42">
        <f t="shared" si="11"/>
        <v>0.99995178255738637</v>
      </c>
      <c r="W40" s="43">
        <f t="shared" si="17"/>
        <v>4.821744261362948E-5</v>
      </c>
      <c r="X40" s="38">
        <f t="shared" si="32"/>
        <v>10259</v>
      </c>
      <c r="Y40" s="13">
        <f t="shared" si="18"/>
        <v>10259</v>
      </c>
      <c r="Z40" s="15">
        <f t="shared" si="19"/>
        <v>0</v>
      </c>
      <c r="AA40" s="38">
        <f t="shared" si="20"/>
        <v>10259</v>
      </c>
      <c r="AB40" s="13">
        <f t="shared" si="33"/>
        <v>0</v>
      </c>
      <c r="AC40" s="15">
        <f t="shared" si="34"/>
        <v>0</v>
      </c>
    </row>
    <row r="41" spans="1:29" x14ac:dyDescent="0.25">
      <c r="A41" s="14" t="str">
        <f t="shared" si="21"/>
        <v>Judicial</v>
      </c>
      <c r="B41" s="12">
        <f t="shared" si="22"/>
        <v>46000</v>
      </c>
      <c r="C41" s="12">
        <f t="shared" si="23"/>
        <v>111</v>
      </c>
      <c r="D41" s="11" t="str">
        <f t="shared" si="24"/>
        <v>Supreme Court</v>
      </c>
      <c r="E41" s="62" t="str">
        <f>IF(C41=100, "YES", IF(ISNA(VLOOKUP(F41, BudgetBillItems!$D$2:$D$488, 1, FALSE)), "NO", "YES"))</f>
        <v>YES</v>
      </c>
      <c r="F41" s="12">
        <v>114</v>
      </c>
      <c r="G41" s="11" t="str">
        <f t="shared" si="25"/>
        <v>General District Courts</v>
      </c>
      <c r="H41" s="49">
        <f t="shared" si="26"/>
        <v>37000</v>
      </c>
      <c r="I41" s="62">
        <v>114</v>
      </c>
      <c r="J41" s="38">
        <v>98079646</v>
      </c>
      <c r="K41" s="13">
        <v>0</v>
      </c>
      <c r="L41" s="15">
        <f t="shared" si="27"/>
        <v>98079646</v>
      </c>
      <c r="M41" s="38"/>
      <c r="N41" s="13"/>
      <c r="O41" s="12" t="str">
        <f t="shared" si="28"/>
        <v>NO</v>
      </c>
      <c r="P41" s="54"/>
      <c r="Q41" s="38">
        <f t="shared" si="29"/>
        <v>98079646</v>
      </c>
      <c r="R41" s="13">
        <f t="shared" si="30"/>
        <v>0</v>
      </c>
      <c r="S41" s="15">
        <f t="shared" si="31"/>
        <v>98079646</v>
      </c>
      <c r="T41" s="42">
        <f t="shared" si="15"/>
        <v>2.4491897236883064E-3</v>
      </c>
      <c r="U41" s="43">
        <f t="shared" si="16"/>
        <v>6.2143977126173202E-3</v>
      </c>
      <c r="V41" s="42">
        <f t="shared" si="11"/>
        <v>1</v>
      </c>
      <c r="W41" s="43">
        <f t="shared" si="17"/>
        <v>0</v>
      </c>
      <c r="X41" s="38">
        <f t="shared" si="32"/>
        <v>9703</v>
      </c>
      <c r="Y41" s="13">
        <f t="shared" si="18"/>
        <v>9703</v>
      </c>
      <c r="Z41" s="15">
        <f t="shared" si="19"/>
        <v>0</v>
      </c>
      <c r="AA41" s="38">
        <f t="shared" si="20"/>
        <v>9703</v>
      </c>
      <c r="AB41" s="13">
        <f t="shared" si="33"/>
        <v>0</v>
      </c>
      <c r="AC41" s="15">
        <f t="shared" si="34"/>
        <v>0</v>
      </c>
    </row>
    <row r="42" spans="1:29" ht="30" x14ac:dyDescent="0.25">
      <c r="A42" s="14" t="str">
        <f t="shared" si="21"/>
        <v>Judicial</v>
      </c>
      <c r="B42" s="12">
        <f t="shared" si="22"/>
        <v>46000</v>
      </c>
      <c r="C42" s="12">
        <f t="shared" si="23"/>
        <v>111</v>
      </c>
      <c r="D42" s="11" t="str">
        <f t="shared" si="24"/>
        <v>Supreme Court</v>
      </c>
      <c r="E42" s="62" t="str">
        <f>IF(C42=100, "YES", IF(ISNA(VLOOKUP(F42, BudgetBillItems!$D$2:$D$488, 1, FALSE)), "NO", "YES"))</f>
        <v>YES</v>
      </c>
      <c r="F42" s="12">
        <v>115</v>
      </c>
      <c r="G42" s="11" t="str">
        <f t="shared" si="25"/>
        <v>Juvenile and Domestic Relations District Courts</v>
      </c>
      <c r="H42" s="49">
        <f t="shared" si="26"/>
        <v>38000</v>
      </c>
      <c r="I42" s="62">
        <v>115</v>
      </c>
      <c r="J42" s="38">
        <v>82594333</v>
      </c>
      <c r="K42" s="13">
        <v>0</v>
      </c>
      <c r="L42" s="15">
        <f t="shared" si="27"/>
        <v>82594333</v>
      </c>
      <c r="M42" s="38"/>
      <c r="N42" s="13"/>
      <c r="O42" s="12" t="str">
        <f t="shared" si="28"/>
        <v>NO</v>
      </c>
      <c r="P42" s="54"/>
      <c r="Q42" s="38">
        <f t="shared" si="29"/>
        <v>82594333</v>
      </c>
      <c r="R42" s="13">
        <f t="shared" si="30"/>
        <v>0</v>
      </c>
      <c r="S42" s="15">
        <f t="shared" si="31"/>
        <v>82594333</v>
      </c>
      <c r="T42" s="42">
        <f t="shared" si="15"/>
        <v>2.0624992021126376E-3</v>
      </c>
      <c r="U42" s="43">
        <f t="shared" si="16"/>
        <v>5.2332370170907151E-3</v>
      </c>
      <c r="V42" s="42">
        <f t="shared" si="11"/>
        <v>1</v>
      </c>
      <c r="W42" s="43">
        <f t="shared" si="17"/>
        <v>0</v>
      </c>
      <c r="X42" s="38">
        <f t="shared" si="32"/>
        <v>8171</v>
      </c>
      <c r="Y42" s="13">
        <f t="shared" si="18"/>
        <v>8171</v>
      </c>
      <c r="Z42" s="15">
        <f t="shared" si="19"/>
        <v>0</v>
      </c>
      <c r="AA42" s="38">
        <f t="shared" si="20"/>
        <v>8171</v>
      </c>
      <c r="AB42" s="13">
        <f t="shared" si="33"/>
        <v>0</v>
      </c>
      <c r="AC42" s="15">
        <f t="shared" si="34"/>
        <v>0</v>
      </c>
    </row>
    <row r="43" spans="1:29" x14ac:dyDescent="0.25">
      <c r="A43" s="14" t="str">
        <f t="shared" si="21"/>
        <v>Judicial</v>
      </c>
      <c r="B43" s="12">
        <f t="shared" si="22"/>
        <v>46000</v>
      </c>
      <c r="C43" s="12">
        <f t="shared" si="23"/>
        <v>111</v>
      </c>
      <c r="D43" s="11" t="str">
        <f t="shared" si="24"/>
        <v>Supreme Court</v>
      </c>
      <c r="E43" s="62" t="str">
        <f>IF(C43=100, "YES", IF(ISNA(VLOOKUP(F43, BudgetBillItems!$D$2:$D$488, 1, FALSE)), "NO", "YES"))</f>
        <v>YES</v>
      </c>
      <c r="F43" s="12">
        <v>116</v>
      </c>
      <c r="G43" s="11" t="str">
        <f t="shared" si="25"/>
        <v>Combined District Courts</v>
      </c>
      <c r="H43" s="49">
        <f t="shared" si="26"/>
        <v>39000</v>
      </c>
      <c r="I43" s="62">
        <v>116</v>
      </c>
      <c r="J43" s="38">
        <v>22668125</v>
      </c>
      <c r="K43" s="13">
        <v>0</v>
      </c>
      <c r="L43" s="15">
        <f t="shared" si="27"/>
        <v>22668125</v>
      </c>
      <c r="M43" s="38"/>
      <c r="N43" s="13"/>
      <c r="O43" s="12" t="str">
        <f t="shared" si="28"/>
        <v>NO</v>
      </c>
      <c r="P43" s="54"/>
      <c r="Q43" s="38">
        <f t="shared" si="29"/>
        <v>22668125</v>
      </c>
      <c r="R43" s="13">
        <f t="shared" si="30"/>
        <v>0</v>
      </c>
      <c r="S43" s="15">
        <f t="shared" si="31"/>
        <v>22668125</v>
      </c>
      <c r="T43" s="42">
        <f t="shared" si="15"/>
        <v>5.6605566057285714E-4</v>
      </c>
      <c r="U43" s="43">
        <f t="shared" si="16"/>
        <v>1.4362688885451677E-3</v>
      </c>
      <c r="V43" s="42">
        <f t="shared" si="11"/>
        <v>1</v>
      </c>
      <c r="W43" s="43">
        <f t="shared" si="17"/>
        <v>0</v>
      </c>
      <c r="X43" s="38">
        <f t="shared" si="32"/>
        <v>2243</v>
      </c>
      <c r="Y43" s="13">
        <f t="shared" si="18"/>
        <v>2243</v>
      </c>
      <c r="Z43" s="15">
        <f t="shared" si="19"/>
        <v>0</v>
      </c>
      <c r="AA43" s="38">
        <f t="shared" si="20"/>
        <v>2243</v>
      </c>
      <c r="AB43" s="13">
        <f t="shared" si="33"/>
        <v>0</v>
      </c>
      <c r="AC43" s="15">
        <f t="shared" si="34"/>
        <v>0</v>
      </c>
    </row>
    <row r="44" spans="1:29" x14ac:dyDescent="0.25">
      <c r="A44" s="14" t="str">
        <f t="shared" si="21"/>
        <v>Judicial</v>
      </c>
      <c r="B44" s="12">
        <f t="shared" si="22"/>
        <v>46000</v>
      </c>
      <c r="C44" s="12">
        <f t="shared" si="23"/>
        <v>111</v>
      </c>
      <c r="D44" s="11" t="str">
        <f t="shared" si="24"/>
        <v>Supreme Court</v>
      </c>
      <c r="E44" s="62" t="str">
        <f>IF(C44=100, "YES", IF(ISNA(VLOOKUP(F44, BudgetBillItems!$D$2:$D$488, 1, FALSE)), "NO", "YES"))</f>
        <v>YES</v>
      </c>
      <c r="F44" s="12">
        <v>103</v>
      </c>
      <c r="G44" s="11" t="str">
        <f t="shared" si="25"/>
        <v>Magistrate System</v>
      </c>
      <c r="H44" s="49">
        <f t="shared" si="26"/>
        <v>40000</v>
      </c>
      <c r="I44" s="62">
        <v>103</v>
      </c>
      <c r="J44" s="38">
        <v>28445672</v>
      </c>
      <c r="K44" s="13">
        <v>0</v>
      </c>
      <c r="L44" s="15">
        <f t="shared" si="27"/>
        <v>28445672</v>
      </c>
      <c r="M44" s="38"/>
      <c r="N44" s="13"/>
      <c r="O44" s="12" t="str">
        <f t="shared" si="28"/>
        <v>NO</v>
      </c>
      <c r="P44" s="54"/>
      <c r="Q44" s="38">
        <f t="shared" si="29"/>
        <v>28445672</v>
      </c>
      <c r="R44" s="13">
        <f t="shared" si="30"/>
        <v>0</v>
      </c>
      <c r="S44" s="15">
        <f t="shared" si="31"/>
        <v>28445672</v>
      </c>
      <c r="T44" s="42">
        <f t="shared" si="15"/>
        <v>7.1032931283018894E-4</v>
      </c>
      <c r="U44" s="43">
        <f t="shared" si="16"/>
        <v>1.8023384689894023E-3</v>
      </c>
      <c r="V44" s="42">
        <f t="shared" si="11"/>
        <v>1</v>
      </c>
      <c r="W44" s="43">
        <f t="shared" si="17"/>
        <v>0</v>
      </c>
      <c r="X44" s="38">
        <f t="shared" si="32"/>
        <v>2814</v>
      </c>
      <c r="Y44" s="13">
        <f t="shared" si="18"/>
        <v>2814</v>
      </c>
      <c r="Z44" s="15">
        <f t="shared" si="19"/>
        <v>0</v>
      </c>
      <c r="AA44" s="38">
        <f t="shared" si="20"/>
        <v>2814</v>
      </c>
      <c r="AB44" s="13">
        <f t="shared" si="33"/>
        <v>0</v>
      </c>
      <c r="AC44" s="15">
        <f t="shared" si="34"/>
        <v>0</v>
      </c>
    </row>
    <row r="45" spans="1:29" x14ac:dyDescent="0.25">
      <c r="A45" s="14" t="str">
        <f t="shared" si="21"/>
        <v>Judicial</v>
      </c>
      <c r="B45" s="12">
        <f t="shared" si="22"/>
        <v>46000</v>
      </c>
      <c r="C45" s="12">
        <f t="shared" si="23"/>
        <v>233</v>
      </c>
      <c r="D45" s="11" t="str">
        <f t="shared" si="24"/>
        <v>Board of Bar Examiners</v>
      </c>
      <c r="E45" s="62" t="str">
        <f>IF(C45=100, "YES", IF(ISNA(VLOOKUP(F45, BudgetBillItems!$D$2:$D$488, 1, FALSE)), "NO", "YES"))</f>
        <v>YES</v>
      </c>
      <c r="F45" s="12">
        <v>233</v>
      </c>
      <c r="G45" s="11" t="str">
        <f t="shared" si="25"/>
        <v>Board of Bar Examiners</v>
      </c>
      <c r="H45" s="49">
        <f t="shared" si="26"/>
        <v>41000</v>
      </c>
      <c r="I45" s="62">
        <v>233</v>
      </c>
      <c r="J45" s="38">
        <v>0</v>
      </c>
      <c r="K45" s="13">
        <v>1474523</v>
      </c>
      <c r="L45" s="15">
        <f t="shared" si="27"/>
        <v>1474523</v>
      </c>
      <c r="M45" s="38"/>
      <c r="N45" s="13"/>
      <c r="O45" s="12" t="str">
        <f t="shared" si="28"/>
        <v>NO</v>
      </c>
      <c r="P45" s="54"/>
      <c r="Q45" s="38">
        <f t="shared" si="29"/>
        <v>0</v>
      </c>
      <c r="R45" s="13">
        <f t="shared" si="30"/>
        <v>1474523</v>
      </c>
      <c r="S45" s="15">
        <f t="shared" si="31"/>
        <v>1474523</v>
      </c>
      <c r="T45" s="42">
        <f t="shared" si="15"/>
        <v>3.6820958539573564E-5</v>
      </c>
      <c r="U45" s="43">
        <f t="shared" si="16"/>
        <v>0</v>
      </c>
      <c r="V45" s="42">
        <f t="shared" si="11"/>
        <v>0</v>
      </c>
      <c r="W45" s="43">
        <f t="shared" si="17"/>
        <v>1</v>
      </c>
      <c r="X45" s="38">
        <f t="shared" si="32"/>
        <v>146</v>
      </c>
      <c r="Y45" s="13">
        <f t="shared" si="18"/>
        <v>0</v>
      </c>
      <c r="Z45" s="15">
        <f t="shared" si="19"/>
        <v>146</v>
      </c>
      <c r="AA45" s="38">
        <f t="shared" si="20"/>
        <v>0</v>
      </c>
      <c r="AB45" s="13">
        <f t="shared" si="33"/>
        <v>0</v>
      </c>
      <c r="AC45" s="15">
        <f t="shared" si="34"/>
        <v>146</v>
      </c>
    </row>
    <row r="46" spans="1:29" ht="30" x14ac:dyDescent="0.25">
      <c r="A46" s="14" t="str">
        <f t="shared" si="21"/>
        <v>Judicial</v>
      </c>
      <c r="B46" s="12">
        <f t="shared" si="22"/>
        <v>46000</v>
      </c>
      <c r="C46" s="12">
        <f t="shared" si="23"/>
        <v>112</v>
      </c>
      <c r="D46" s="11" t="str">
        <f t="shared" si="24"/>
        <v>Judicial Inquiry and Review Commission</v>
      </c>
      <c r="E46" s="62" t="str">
        <f>IF(C46=100, "YES", IF(ISNA(VLOOKUP(F46, BudgetBillItems!$D$2:$D$488, 1, FALSE)), "NO", "YES"))</f>
        <v>YES</v>
      </c>
      <c r="F46" s="12">
        <v>112</v>
      </c>
      <c r="G46" s="11" t="str">
        <f t="shared" si="25"/>
        <v>Judicial Inquiry and Review Commission</v>
      </c>
      <c r="H46" s="49">
        <f t="shared" si="26"/>
        <v>42000</v>
      </c>
      <c r="I46" s="62">
        <v>112</v>
      </c>
      <c r="J46" s="38">
        <v>570544</v>
      </c>
      <c r="K46" s="13">
        <v>0</v>
      </c>
      <c r="L46" s="15">
        <f t="shared" si="27"/>
        <v>570544</v>
      </c>
      <c r="M46" s="38"/>
      <c r="N46" s="13"/>
      <c r="O46" s="12" t="str">
        <f t="shared" si="28"/>
        <v>NO</v>
      </c>
      <c r="P46" s="54"/>
      <c r="Q46" s="38">
        <f t="shared" si="29"/>
        <v>570544</v>
      </c>
      <c r="R46" s="13">
        <f t="shared" si="30"/>
        <v>0</v>
      </c>
      <c r="S46" s="15">
        <f t="shared" si="31"/>
        <v>570544</v>
      </c>
      <c r="T46" s="42">
        <f t="shared" si="15"/>
        <v>1.4247303683294502E-5</v>
      </c>
      <c r="U46" s="43">
        <f t="shared" si="16"/>
        <v>3.6150082847439485E-5</v>
      </c>
      <c r="V46" s="42">
        <f t="shared" si="11"/>
        <v>1</v>
      </c>
      <c r="W46" s="43">
        <f t="shared" si="17"/>
        <v>0</v>
      </c>
      <c r="X46" s="38">
        <f t="shared" si="32"/>
        <v>56</v>
      </c>
      <c r="Y46" s="13">
        <f t="shared" si="18"/>
        <v>56</v>
      </c>
      <c r="Z46" s="15">
        <f t="shared" si="19"/>
        <v>0</v>
      </c>
      <c r="AA46" s="38">
        <f t="shared" si="20"/>
        <v>56</v>
      </c>
      <c r="AB46" s="13">
        <f t="shared" si="33"/>
        <v>0</v>
      </c>
      <c r="AC46" s="15">
        <f t="shared" si="34"/>
        <v>0</v>
      </c>
    </row>
    <row r="47" spans="1:29" ht="30" x14ac:dyDescent="0.25">
      <c r="A47" s="14" t="str">
        <f t="shared" si="21"/>
        <v>Judicial</v>
      </c>
      <c r="B47" s="12">
        <f t="shared" si="22"/>
        <v>46000</v>
      </c>
      <c r="C47" s="12">
        <f t="shared" si="23"/>
        <v>848</v>
      </c>
      <c r="D47" s="11" t="str">
        <f t="shared" si="24"/>
        <v>Indigent Defense Commission</v>
      </c>
      <c r="E47" s="62" t="str">
        <f>IF(C47=100, "YES", IF(ISNA(VLOOKUP(F47, BudgetBillItems!$D$2:$D$488, 1, FALSE)), "NO", "YES"))</f>
        <v>YES</v>
      </c>
      <c r="F47" s="12">
        <v>848</v>
      </c>
      <c r="G47" s="11" t="str">
        <f t="shared" si="25"/>
        <v>Indigent Defense Commission</v>
      </c>
      <c r="H47" s="49">
        <f t="shared" si="26"/>
        <v>43000</v>
      </c>
      <c r="I47" s="62">
        <v>848</v>
      </c>
      <c r="J47" s="38">
        <v>42961831</v>
      </c>
      <c r="K47" s="13">
        <v>12000</v>
      </c>
      <c r="L47" s="15">
        <f t="shared" si="27"/>
        <v>42973831</v>
      </c>
      <c r="M47" s="38"/>
      <c r="N47" s="13"/>
      <c r="O47" s="12" t="str">
        <f t="shared" si="28"/>
        <v>NO</v>
      </c>
      <c r="P47" s="54"/>
      <c r="Q47" s="38">
        <f t="shared" si="29"/>
        <v>42961831</v>
      </c>
      <c r="R47" s="13">
        <f t="shared" si="30"/>
        <v>12000</v>
      </c>
      <c r="S47" s="15">
        <f t="shared" si="31"/>
        <v>42973831</v>
      </c>
      <c r="T47" s="42">
        <f t="shared" si="15"/>
        <v>1.0731183233748413E-3</v>
      </c>
      <c r="U47" s="43">
        <f t="shared" si="16"/>
        <v>2.7220928621240321E-3</v>
      </c>
      <c r="V47" s="42">
        <f t="shared" si="11"/>
        <v>0.99972076029246726</v>
      </c>
      <c r="W47" s="43">
        <f t="shared" si="17"/>
        <v>2.792397075327413E-4</v>
      </c>
      <c r="X47" s="38">
        <f t="shared" si="32"/>
        <v>4251</v>
      </c>
      <c r="Y47" s="13">
        <f t="shared" si="18"/>
        <v>4250</v>
      </c>
      <c r="Z47" s="15">
        <f t="shared" si="19"/>
        <v>1</v>
      </c>
      <c r="AA47" s="38">
        <f t="shared" si="20"/>
        <v>4250</v>
      </c>
      <c r="AB47" s="13">
        <f t="shared" si="33"/>
        <v>0</v>
      </c>
      <c r="AC47" s="15">
        <f t="shared" si="34"/>
        <v>1</v>
      </c>
    </row>
    <row r="48" spans="1:29" ht="45" x14ac:dyDescent="0.25">
      <c r="A48" s="14" t="str">
        <f t="shared" si="21"/>
        <v>Judicial</v>
      </c>
      <c r="B48" s="12">
        <f t="shared" si="22"/>
        <v>46000</v>
      </c>
      <c r="C48" s="12">
        <f t="shared" si="23"/>
        <v>160</v>
      </c>
      <c r="D48" s="11" t="str">
        <f t="shared" si="24"/>
        <v>Virginia Criminal Sentencing Commission</v>
      </c>
      <c r="E48" s="62" t="str">
        <f>IF(C48=100, "YES", IF(ISNA(VLOOKUP(F48, BudgetBillItems!$D$2:$D$488, 1, FALSE)), "NO", "YES"))</f>
        <v>YES</v>
      </c>
      <c r="F48" s="12">
        <v>160</v>
      </c>
      <c r="G48" s="11" t="str">
        <f t="shared" si="25"/>
        <v>Virginia Criminal Sentencing Commission</v>
      </c>
      <c r="H48" s="49">
        <f t="shared" si="26"/>
        <v>44000</v>
      </c>
      <c r="I48" s="62">
        <v>160</v>
      </c>
      <c r="J48" s="38">
        <v>980457</v>
      </c>
      <c r="K48" s="13">
        <v>70000</v>
      </c>
      <c r="L48" s="15">
        <f t="shared" si="27"/>
        <v>1050457</v>
      </c>
      <c r="M48" s="38"/>
      <c r="N48" s="13"/>
      <c r="O48" s="12" t="str">
        <f t="shared" si="28"/>
        <v>NO</v>
      </c>
      <c r="P48" s="54"/>
      <c r="Q48" s="38">
        <f t="shared" si="29"/>
        <v>980457</v>
      </c>
      <c r="R48" s="13">
        <f t="shared" si="30"/>
        <v>70000</v>
      </c>
      <c r="S48" s="15">
        <f t="shared" si="31"/>
        <v>1050457</v>
      </c>
      <c r="T48" s="42">
        <f t="shared" si="15"/>
        <v>2.6231421038942646E-5</v>
      </c>
      <c r="U48" s="43">
        <f t="shared" si="16"/>
        <v>6.2122468693653725E-5</v>
      </c>
      <c r="V48" s="42">
        <f t="shared" si="11"/>
        <v>0.93336233658303003</v>
      </c>
      <c r="W48" s="43">
        <f t="shared" si="17"/>
        <v>6.6637663416969972E-2</v>
      </c>
      <c r="X48" s="38">
        <f t="shared" si="32"/>
        <v>104</v>
      </c>
      <c r="Y48" s="13">
        <f t="shared" si="18"/>
        <v>97</v>
      </c>
      <c r="Z48" s="15">
        <f t="shared" si="19"/>
        <v>7</v>
      </c>
      <c r="AA48" s="38">
        <f t="shared" si="20"/>
        <v>97</v>
      </c>
      <c r="AB48" s="13">
        <f t="shared" si="33"/>
        <v>0</v>
      </c>
      <c r="AC48" s="15">
        <f t="shared" si="34"/>
        <v>7</v>
      </c>
    </row>
    <row r="49" spans="1:29" x14ac:dyDescent="0.25">
      <c r="A49" s="14" t="str">
        <f t="shared" si="21"/>
        <v>Judicial</v>
      </c>
      <c r="B49" s="12">
        <f t="shared" si="22"/>
        <v>46000</v>
      </c>
      <c r="C49" s="12">
        <f t="shared" si="23"/>
        <v>117</v>
      </c>
      <c r="D49" s="11" t="str">
        <f t="shared" si="24"/>
        <v>Virginia State Bar</v>
      </c>
      <c r="E49" s="62" t="str">
        <f>IF(C49=100, "YES", IF(ISNA(VLOOKUP(F49, BudgetBillItems!$D$2:$D$488, 1, FALSE)), "NO", "YES"))</f>
        <v>YES</v>
      </c>
      <c r="F49" s="12">
        <v>117</v>
      </c>
      <c r="G49" s="11" t="str">
        <f t="shared" si="25"/>
        <v>Virginia State Bar</v>
      </c>
      <c r="H49" s="49">
        <f t="shared" si="26"/>
        <v>45000</v>
      </c>
      <c r="I49" s="62">
        <v>117</v>
      </c>
      <c r="J49" s="38">
        <v>4002500</v>
      </c>
      <c r="K49" s="13">
        <v>20615152</v>
      </c>
      <c r="L49" s="15">
        <f t="shared" si="27"/>
        <v>24617652</v>
      </c>
      <c r="M49" s="38"/>
      <c r="N49" s="13"/>
      <c r="O49" s="12" t="str">
        <f t="shared" si="28"/>
        <v>NO</v>
      </c>
      <c r="P49" s="54"/>
      <c r="Q49" s="38">
        <f t="shared" si="29"/>
        <v>4002500</v>
      </c>
      <c r="R49" s="13">
        <f t="shared" si="30"/>
        <v>20615152</v>
      </c>
      <c r="S49" s="15">
        <f t="shared" si="31"/>
        <v>24617652</v>
      </c>
      <c r="T49" s="42">
        <f t="shared" si="15"/>
        <v>6.1473815168271379E-4</v>
      </c>
      <c r="U49" s="43">
        <f t="shared" si="16"/>
        <v>2.5360131137454171E-4</v>
      </c>
      <c r="V49" s="42">
        <f t="shared" si="11"/>
        <v>0.16258658624307468</v>
      </c>
      <c r="W49" s="43">
        <f t="shared" si="17"/>
        <v>0.83741341375692535</v>
      </c>
      <c r="X49" s="38">
        <f t="shared" si="32"/>
        <v>2435</v>
      </c>
      <c r="Y49" s="13">
        <f t="shared" si="18"/>
        <v>396</v>
      </c>
      <c r="Z49" s="15">
        <f t="shared" si="19"/>
        <v>2039</v>
      </c>
      <c r="AA49" s="38">
        <f t="shared" si="20"/>
        <v>396</v>
      </c>
      <c r="AB49" s="13">
        <f t="shared" si="33"/>
        <v>0</v>
      </c>
      <c r="AC49" s="15">
        <f t="shared" si="34"/>
        <v>2039</v>
      </c>
    </row>
    <row r="50" spans="1:29" ht="30" x14ac:dyDescent="0.25">
      <c r="A50" s="14" t="str">
        <f t="shared" si="21"/>
        <v>Executive Offices</v>
      </c>
      <c r="B50" s="12">
        <f t="shared" si="22"/>
        <v>55000</v>
      </c>
      <c r="C50" s="12">
        <f t="shared" si="23"/>
        <v>121</v>
      </c>
      <c r="D50" s="11" t="str">
        <f t="shared" si="24"/>
        <v>Office of the Governor</v>
      </c>
      <c r="E50" s="62" t="str">
        <f>IF(C50=100, "YES", IF(ISNA(VLOOKUP(F50, BudgetBillItems!$D$2:$D$488, 1, FALSE)), "NO", "YES"))</f>
        <v>YES</v>
      </c>
      <c r="F50" s="12">
        <v>121</v>
      </c>
      <c r="G50" s="11" t="str">
        <f t="shared" si="25"/>
        <v>Office of the Governor</v>
      </c>
      <c r="H50" s="49">
        <f t="shared" si="26"/>
        <v>47000</v>
      </c>
      <c r="I50" s="62">
        <v>121</v>
      </c>
      <c r="J50" s="38">
        <v>4375897</v>
      </c>
      <c r="K50" s="13">
        <v>143205</v>
      </c>
      <c r="L50" s="15">
        <f t="shared" si="27"/>
        <v>4519102</v>
      </c>
      <c r="M50" s="38"/>
      <c r="N50" s="13"/>
      <c r="O50" s="12" t="str">
        <f t="shared" si="28"/>
        <v>NO</v>
      </c>
      <c r="P50" s="54"/>
      <c r="Q50" s="38">
        <f t="shared" si="29"/>
        <v>4375897</v>
      </c>
      <c r="R50" s="13">
        <f t="shared" si="30"/>
        <v>143205</v>
      </c>
      <c r="S50" s="15">
        <f t="shared" si="31"/>
        <v>4519102</v>
      </c>
      <c r="T50" s="42">
        <f t="shared" si="15"/>
        <v>1.1284847193167145E-4</v>
      </c>
      <c r="U50" s="43">
        <f t="shared" si="16"/>
        <v>2.7726001689941859E-4</v>
      </c>
      <c r="V50" s="42">
        <f t="shared" si="11"/>
        <v>0.96831118217734413</v>
      </c>
      <c r="W50" s="43">
        <f t="shared" si="17"/>
        <v>3.1688817822655868E-2</v>
      </c>
      <c r="X50" s="38">
        <f t="shared" si="32"/>
        <v>447</v>
      </c>
      <c r="Y50" s="13">
        <f t="shared" si="18"/>
        <v>433</v>
      </c>
      <c r="Z50" s="15">
        <f t="shared" si="19"/>
        <v>14</v>
      </c>
      <c r="AA50" s="38">
        <f t="shared" si="20"/>
        <v>433</v>
      </c>
      <c r="AB50" s="13">
        <f t="shared" si="33"/>
        <v>0</v>
      </c>
      <c r="AC50" s="15">
        <f t="shared" si="34"/>
        <v>14</v>
      </c>
    </row>
    <row r="51" spans="1:29" ht="30" x14ac:dyDescent="0.25">
      <c r="A51" s="14" t="str">
        <f t="shared" si="21"/>
        <v>Executive Offices</v>
      </c>
      <c r="B51" s="12">
        <f t="shared" si="22"/>
        <v>55000</v>
      </c>
      <c r="C51" s="12">
        <f t="shared" si="23"/>
        <v>119</v>
      </c>
      <c r="D51" s="11" t="str">
        <f t="shared" si="24"/>
        <v>Lieutenant Governor</v>
      </c>
      <c r="E51" s="62" t="str">
        <f>IF(C51=100, "YES", IF(ISNA(VLOOKUP(F51, BudgetBillItems!$D$2:$D$488, 1, FALSE)), "NO", "YES"))</f>
        <v>YES</v>
      </c>
      <c r="F51" s="12">
        <v>119</v>
      </c>
      <c r="G51" s="11" t="str">
        <f t="shared" si="25"/>
        <v>Lieutenant Governor</v>
      </c>
      <c r="H51" s="49">
        <f t="shared" si="26"/>
        <v>48000</v>
      </c>
      <c r="I51" s="62">
        <v>119</v>
      </c>
      <c r="J51" s="38">
        <v>330528</v>
      </c>
      <c r="K51" s="13">
        <v>0</v>
      </c>
      <c r="L51" s="15">
        <f t="shared" si="27"/>
        <v>330528</v>
      </c>
      <c r="M51" s="38"/>
      <c r="N51" s="13"/>
      <c r="O51" s="12" t="str">
        <f t="shared" si="28"/>
        <v>NO</v>
      </c>
      <c r="P51" s="54"/>
      <c r="Q51" s="38">
        <f t="shared" si="29"/>
        <v>330528</v>
      </c>
      <c r="R51" s="13">
        <f t="shared" si="30"/>
        <v>0</v>
      </c>
      <c r="S51" s="15">
        <f t="shared" si="31"/>
        <v>330528</v>
      </c>
      <c r="T51" s="42">
        <f t="shared" si="15"/>
        <v>8.2537592049552104E-6</v>
      </c>
      <c r="U51" s="43">
        <f t="shared" si="16"/>
        <v>2.0942494502437107E-5</v>
      </c>
      <c r="V51" s="42">
        <f t="shared" si="11"/>
        <v>1</v>
      </c>
      <c r="W51" s="43">
        <f t="shared" si="17"/>
        <v>0</v>
      </c>
      <c r="X51" s="38">
        <f t="shared" si="32"/>
        <v>33</v>
      </c>
      <c r="Y51" s="13">
        <f t="shared" si="18"/>
        <v>33</v>
      </c>
      <c r="Z51" s="15">
        <f t="shared" si="19"/>
        <v>0</v>
      </c>
      <c r="AA51" s="38">
        <f t="shared" si="20"/>
        <v>33</v>
      </c>
      <c r="AB51" s="13">
        <f t="shared" si="33"/>
        <v>0</v>
      </c>
      <c r="AC51" s="15">
        <f t="shared" si="34"/>
        <v>0</v>
      </c>
    </row>
    <row r="52" spans="1:29" ht="30" x14ac:dyDescent="0.25">
      <c r="A52" s="14" t="str">
        <f t="shared" si="21"/>
        <v>Executive Offices</v>
      </c>
      <c r="B52" s="12">
        <f t="shared" si="22"/>
        <v>55000</v>
      </c>
      <c r="C52" s="12">
        <f t="shared" si="23"/>
        <v>141</v>
      </c>
      <c r="D52" s="11" t="str">
        <f t="shared" si="24"/>
        <v>Attorney General and Department of Law</v>
      </c>
      <c r="E52" s="62" t="str">
        <f>IF(C52=100, "YES", IF(ISNA(VLOOKUP(F52, BudgetBillItems!$D$2:$D$488, 1, FALSE)), "NO", "YES"))</f>
        <v>YES</v>
      </c>
      <c r="F52" s="12">
        <v>141</v>
      </c>
      <c r="G52" s="11" t="str">
        <f t="shared" si="25"/>
        <v>Attorney General and Department of Law</v>
      </c>
      <c r="H52" s="49">
        <f t="shared" si="26"/>
        <v>49000</v>
      </c>
      <c r="I52" s="62">
        <v>141</v>
      </c>
      <c r="J52" s="38">
        <v>20129022</v>
      </c>
      <c r="K52" s="13">
        <v>22545417</v>
      </c>
      <c r="L52" s="15">
        <f t="shared" si="27"/>
        <v>42674439</v>
      </c>
      <c r="M52" s="38"/>
      <c r="N52" s="13"/>
      <c r="O52" s="12" t="str">
        <f t="shared" si="28"/>
        <v>NO</v>
      </c>
      <c r="P52" s="54"/>
      <c r="Q52" s="38">
        <f t="shared" si="29"/>
        <v>20129022</v>
      </c>
      <c r="R52" s="13">
        <f t="shared" si="30"/>
        <v>22545417</v>
      </c>
      <c r="S52" s="15">
        <f t="shared" si="31"/>
        <v>42674439</v>
      </c>
      <c r="T52" s="42">
        <f t="shared" si="15"/>
        <v>1.065642074839498E-3</v>
      </c>
      <c r="U52" s="43">
        <f t="shared" si="16"/>
        <v>1.2753894755495316E-3</v>
      </c>
      <c r="V52" s="42">
        <f t="shared" si="11"/>
        <v>0.47168802851749264</v>
      </c>
      <c r="W52" s="43">
        <f t="shared" si="17"/>
        <v>0.5283119714825073</v>
      </c>
      <c r="X52" s="38">
        <f t="shared" si="32"/>
        <v>4222</v>
      </c>
      <c r="Y52" s="13">
        <f t="shared" si="18"/>
        <v>1991</v>
      </c>
      <c r="Z52" s="15">
        <f t="shared" si="19"/>
        <v>2231</v>
      </c>
      <c r="AA52" s="38">
        <f t="shared" si="20"/>
        <v>1991</v>
      </c>
      <c r="AB52" s="13">
        <f t="shared" si="33"/>
        <v>0</v>
      </c>
      <c r="AC52" s="15">
        <f t="shared" si="34"/>
        <v>2231</v>
      </c>
    </row>
    <row r="53" spans="1:29" ht="30" x14ac:dyDescent="0.25">
      <c r="A53" s="14" t="str">
        <f t="shared" si="21"/>
        <v>Executive Offices</v>
      </c>
      <c r="B53" s="12">
        <f t="shared" si="22"/>
        <v>55000</v>
      </c>
      <c r="C53" s="12">
        <f t="shared" si="23"/>
        <v>141</v>
      </c>
      <c r="D53" s="11" t="str">
        <f t="shared" si="24"/>
        <v>Attorney General and Department of Law</v>
      </c>
      <c r="E53" s="62" t="str">
        <f>IF(C53=100, "YES", IF(ISNA(VLOOKUP(F53, BudgetBillItems!$D$2:$D$488, 1, FALSE)), "NO", "YES"))</f>
        <v>YES</v>
      </c>
      <c r="F53" s="12">
        <v>143</v>
      </c>
      <c r="G53" s="11" t="str">
        <f t="shared" si="25"/>
        <v>Division of Debt Collection</v>
      </c>
      <c r="H53" s="49">
        <f t="shared" si="26"/>
        <v>50000</v>
      </c>
      <c r="I53" s="62">
        <v>143</v>
      </c>
      <c r="J53" s="38">
        <v>0</v>
      </c>
      <c r="K53" s="13">
        <v>1916448</v>
      </c>
      <c r="L53" s="15">
        <f t="shared" si="27"/>
        <v>1916448</v>
      </c>
      <c r="M53" s="38"/>
      <c r="N53" s="13"/>
      <c r="O53" s="12" t="str">
        <f t="shared" si="28"/>
        <v>NO</v>
      </c>
      <c r="P53" s="54"/>
      <c r="Q53" s="38">
        <f t="shared" si="29"/>
        <v>0</v>
      </c>
      <c r="R53" s="13">
        <f t="shared" si="30"/>
        <v>1916448</v>
      </c>
      <c r="S53" s="15">
        <f t="shared" si="31"/>
        <v>1916448</v>
      </c>
      <c r="T53" s="42">
        <f t="shared" si="15"/>
        <v>4.7856460937705739E-5</v>
      </c>
      <c r="U53" s="43">
        <f t="shared" si="16"/>
        <v>0</v>
      </c>
      <c r="V53" s="42">
        <f t="shared" si="11"/>
        <v>0</v>
      </c>
      <c r="W53" s="43">
        <f t="shared" si="17"/>
        <v>1</v>
      </c>
      <c r="X53" s="38">
        <f t="shared" si="32"/>
        <v>190</v>
      </c>
      <c r="Y53" s="13">
        <f t="shared" si="18"/>
        <v>0</v>
      </c>
      <c r="Z53" s="15">
        <f t="shared" si="19"/>
        <v>190</v>
      </c>
      <c r="AA53" s="38">
        <f t="shared" si="20"/>
        <v>0</v>
      </c>
      <c r="AB53" s="13">
        <f t="shared" si="33"/>
        <v>0</v>
      </c>
      <c r="AC53" s="15">
        <f t="shared" si="34"/>
        <v>190</v>
      </c>
    </row>
    <row r="54" spans="1:29" ht="30" x14ac:dyDescent="0.25">
      <c r="A54" s="14" t="str">
        <f t="shared" si="21"/>
        <v>Executive Offices</v>
      </c>
      <c r="B54" s="12">
        <f t="shared" si="22"/>
        <v>55000</v>
      </c>
      <c r="C54" s="12">
        <f t="shared" si="23"/>
        <v>166</v>
      </c>
      <c r="D54" s="11" t="str">
        <f t="shared" si="24"/>
        <v>Secretary of the Commonwealth</v>
      </c>
      <c r="E54" s="62" t="str">
        <f>IF(C54=100, "YES", IF(ISNA(VLOOKUP(F54, BudgetBillItems!$D$2:$D$488, 1, FALSE)), "NO", "YES"))</f>
        <v>YES</v>
      </c>
      <c r="F54" s="12">
        <v>166</v>
      </c>
      <c r="G54" s="11" t="str">
        <f t="shared" si="25"/>
        <v>Secretary of the Commonwealth</v>
      </c>
      <c r="H54" s="49">
        <f t="shared" si="26"/>
        <v>51000</v>
      </c>
      <c r="I54" s="62">
        <v>166</v>
      </c>
      <c r="J54" s="38">
        <v>1933566</v>
      </c>
      <c r="K54" s="13">
        <v>0</v>
      </c>
      <c r="L54" s="15">
        <f t="shared" si="27"/>
        <v>1933566</v>
      </c>
      <c r="M54" s="38"/>
      <c r="N54" s="13"/>
      <c r="O54" s="12" t="str">
        <f t="shared" si="28"/>
        <v>NO</v>
      </c>
      <c r="P54" s="54"/>
      <c r="Q54" s="38">
        <f t="shared" si="29"/>
        <v>1933566</v>
      </c>
      <c r="R54" s="13">
        <f t="shared" si="30"/>
        <v>0</v>
      </c>
      <c r="S54" s="15">
        <f t="shared" si="31"/>
        <v>1933566</v>
      </c>
      <c r="T54" s="42">
        <f t="shared" si="15"/>
        <v>4.8283922000219125E-5</v>
      </c>
      <c r="U54" s="43">
        <f t="shared" si="16"/>
        <v>1.225121482146726E-4</v>
      </c>
      <c r="V54" s="42">
        <f t="shared" si="11"/>
        <v>1</v>
      </c>
      <c r="W54" s="43">
        <f t="shared" si="17"/>
        <v>0</v>
      </c>
      <c r="X54" s="38">
        <f t="shared" si="32"/>
        <v>191</v>
      </c>
      <c r="Y54" s="13">
        <f t="shared" si="18"/>
        <v>191</v>
      </c>
      <c r="Z54" s="15">
        <f t="shared" si="19"/>
        <v>0</v>
      </c>
      <c r="AA54" s="38">
        <f t="shared" si="20"/>
        <v>191</v>
      </c>
      <c r="AB54" s="13">
        <f t="shared" si="33"/>
        <v>0</v>
      </c>
      <c r="AC54" s="15">
        <f t="shared" si="34"/>
        <v>0</v>
      </c>
    </row>
    <row r="55" spans="1:29" ht="30" x14ac:dyDescent="0.25">
      <c r="A55" s="14" t="str">
        <f t="shared" si="21"/>
        <v>Executive Offices</v>
      </c>
      <c r="B55" s="12">
        <f t="shared" si="22"/>
        <v>55000</v>
      </c>
      <c r="C55" s="12">
        <f t="shared" si="23"/>
        <v>147</v>
      </c>
      <c r="D55" s="11" t="str">
        <f t="shared" si="24"/>
        <v>Office of the State Inspector General</v>
      </c>
      <c r="E55" s="62" t="str">
        <f>IF(C55=100, "YES", IF(ISNA(VLOOKUP(F55, BudgetBillItems!$D$2:$D$488, 1, FALSE)), "NO", "YES"))</f>
        <v>YES</v>
      </c>
      <c r="F55" s="12">
        <v>147</v>
      </c>
      <c r="G55" s="11" t="str">
        <f t="shared" si="25"/>
        <v>Office of the State Inspector General</v>
      </c>
      <c r="H55" s="49">
        <f t="shared" si="26"/>
        <v>54500</v>
      </c>
      <c r="I55" s="62">
        <v>147</v>
      </c>
      <c r="J55" s="38">
        <v>4155222</v>
      </c>
      <c r="K55" s="13">
        <v>2021314</v>
      </c>
      <c r="L55" s="15">
        <f t="shared" si="27"/>
        <v>6176536</v>
      </c>
      <c r="M55" s="38"/>
      <c r="N55" s="13"/>
      <c r="O55" s="12" t="str">
        <f t="shared" si="28"/>
        <v>NO</v>
      </c>
      <c r="P55" s="54"/>
      <c r="Q55" s="38">
        <f t="shared" si="29"/>
        <v>4155222</v>
      </c>
      <c r="R55" s="13">
        <f t="shared" si="30"/>
        <v>2021314</v>
      </c>
      <c r="S55" s="15">
        <f t="shared" si="31"/>
        <v>6176536</v>
      </c>
      <c r="T55" s="42">
        <f t="shared" si="15"/>
        <v>1.5423698102653098E-4</v>
      </c>
      <c r="U55" s="43">
        <f t="shared" si="16"/>
        <v>2.6327788838284723E-4</v>
      </c>
      <c r="V55" s="42">
        <f t="shared" si="11"/>
        <v>0.67274310390160441</v>
      </c>
      <c r="W55" s="43">
        <f t="shared" si="17"/>
        <v>0.32725689609839559</v>
      </c>
      <c r="X55" s="38">
        <f t="shared" si="32"/>
        <v>611</v>
      </c>
      <c r="Y55" s="13">
        <f t="shared" si="18"/>
        <v>411</v>
      </c>
      <c r="Z55" s="15">
        <f t="shared" si="19"/>
        <v>200</v>
      </c>
      <c r="AA55" s="38">
        <f t="shared" si="20"/>
        <v>411</v>
      </c>
      <c r="AB55" s="13">
        <f t="shared" si="33"/>
        <v>0</v>
      </c>
      <c r="AC55" s="15">
        <f t="shared" si="34"/>
        <v>200</v>
      </c>
    </row>
    <row r="56" spans="1:29" ht="30" x14ac:dyDescent="0.25">
      <c r="A56" s="14" t="str">
        <f t="shared" si="21"/>
        <v>Executive Offices</v>
      </c>
      <c r="B56" s="12">
        <f t="shared" si="22"/>
        <v>55000</v>
      </c>
      <c r="C56" s="12">
        <f t="shared" si="23"/>
        <v>921</v>
      </c>
      <c r="D56" s="11" t="str">
        <f t="shared" si="24"/>
        <v>Interstate Organization Contributions</v>
      </c>
      <c r="E56" s="62" t="str">
        <f>IF(C56=100, "YES", IF(ISNA(VLOOKUP(F56, BudgetBillItems!$D$2:$D$488, 1, FALSE)), "NO", "YES"))</f>
        <v>YES</v>
      </c>
      <c r="F56" s="12">
        <v>921</v>
      </c>
      <c r="G56" s="11" t="str">
        <f t="shared" si="25"/>
        <v>Interstate Organization Contributions</v>
      </c>
      <c r="H56" s="49">
        <f t="shared" si="26"/>
        <v>55000</v>
      </c>
      <c r="I56" s="62">
        <v>921</v>
      </c>
      <c r="J56" s="38">
        <v>190910</v>
      </c>
      <c r="K56" s="13">
        <v>0</v>
      </c>
      <c r="L56" s="15">
        <f t="shared" si="27"/>
        <v>190910</v>
      </c>
      <c r="M56" s="38"/>
      <c r="N56" s="13"/>
      <c r="O56" s="12" t="str">
        <f t="shared" si="28"/>
        <v>NO</v>
      </c>
      <c r="P56" s="54"/>
      <c r="Q56" s="38">
        <f t="shared" si="29"/>
        <v>190910</v>
      </c>
      <c r="R56" s="13">
        <f t="shared" si="30"/>
        <v>0</v>
      </c>
      <c r="S56" s="15">
        <f t="shared" si="31"/>
        <v>190910</v>
      </c>
      <c r="T56" s="42">
        <f t="shared" si="15"/>
        <v>4.7672970816935302E-6</v>
      </c>
      <c r="U56" s="43">
        <f t="shared" si="16"/>
        <v>1.2096196465837291E-5</v>
      </c>
      <c r="V56" s="42">
        <f t="shared" si="11"/>
        <v>1</v>
      </c>
      <c r="W56" s="43">
        <f t="shared" si="17"/>
        <v>0</v>
      </c>
      <c r="X56" s="38">
        <f t="shared" si="32"/>
        <v>19</v>
      </c>
      <c r="Y56" s="13">
        <f t="shared" si="18"/>
        <v>19</v>
      </c>
      <c r="Z56" s="15">
        <f t="shared" si="19"/>
        <v>0</v>
      </c>
      <c r="AA56" s="38">
        <f t="shared" si="20"/>
        <v>19</v>
      </c>
      <c r="AB56" s="13">
        <f t="shared" si="33"/>
        <v>0</v>
      </c>
      <c r="AC56" s="15">
        <f t="shared" si="34"/>
        <v>0</v>
      </c>
    </row>
    <row r="57" spans="1:29" ht="30" x14ac:dyDescent="0.25">
      <c r="A57" s="14" t="str">
        <f t="shared" si="21"/>
        <v>Administration</v>
      </c>
      <c r="B57" s="12">
        <f t="shared" si="22"/>
        <v>64000</v>
      </c>
      <c r="C57" s="12">
        <f t="shared" si="23"/>
        <v>180</v>
      </c>
      <c r="D57" s="11" t="str">
        <f t="shared" si="24"/>
        <v>Secretary of Administration</v>
      </c>
      <c r="E57" s="62" t="str">
        <f>IF(C57=100, "YES", IF(ISNA(VLOOKUP(F57, BudgetBillItems!$D$2:$D$488, 1, FALSE)), "NO", "YES"))</f>
        <v>YES</v>
      </c>
      <c r="F57" s="12">
        <v>180</v>
      </c>
      <c r="G57" s="11" t="str">
        <f t="shared" si="25"/>
        <v>Secretary of Administration</v>
      </c>
      <c r="H57" s="49">
        <f t="shared" si="26"/>
        <v>56000</v>
      </c>
      <c r="I57" s="62">
        <v>180</v>
      </c>
      <c r="J57" s="38">
        <v>1061775</v>
      </c>
      <c r="K57" s="13">
        <v>0</v>
      </c>
      <c r="L57" s="15">
        <f t="shared" si="27"/>
        <v>1061775</v>
      </c>
      <c r="M57" s="38"/>
      <c r="N57" s="13"/>
      <c r="O57" s="12" t="str">
        <f t="shared" si="28"/>
        <v>NO</v>
      </c>
      <c r="P57" s="54"/>
      <c r="Q57" s="38">
        <f t="shared" si="29"/>
        <v>1061775</v>
      </c>
      <c r="R57" s="13">
        <f t="shared" si="30"/>
        <v>0</v>
      </c>
      <c r="S57" s="15">
        <f t="shared" si="31"/>
        <v>1061775</v>
      </c>
      <c r="T57" s="42">
        <f t="shared" si="15"/>
        <v>2.6514047765518558E-5</v>
      </c>
      <c r="U57" s="43">
        <f t="shared" si="16"/>
        <v>6.7274836323473833E-5</v>
      </c>
      <c r="V57" s="42">
        <f t="shared" si="11"/>
        <v>1</v>
      </c>
      <c r="W57" s="43">
        <f t="shared" si="17"/>
        <v>0</v>
      </c>
      <c r="X57" s="38">
        <f t="shared" si="32"/>
        <v>105</v>
      </c>
      <c r="Y57" s="13">
        <f t="shared" si="18"/>
        <v>105</v>
      </c>
      <c r="Z57" s="15">
        <f t="shared" si="19"/>
        <v>0</v>
      </c>
      <c r="AA57" s="38">
        <f t="shared" si="20"/>
        <v>105</v>
      </c>
      <c r="AB57" s="13">
        <f t="shared" si="33"/>
        <v>0</v>
      </c>
      <c r="AC57" s="15">
        <f t="shared" si="34"/>
        <v>0</v>
      </c>
    </row>
    <row r="58" spans="1:29" ht="30" x14ac:dyDescent="0.25">
      <c r="A58" s="14" t="str">
        <f t="shared" si="21"/>
        <v>Administration</v>
      </c>
      <c r="B58" s="12">
        <f t="shared" si="22"/>
        <v>64000</v>
      </c>
      <c r="C58" s="12">
        <f t="shared" si="23"/>
        <v>157</v>
      </c>
      <c r="D58" s="11" t="str">
        <f t="shared" si="24"/>
        <v>Compensation Board</v>
      </c>
      <c r="E58" s="62" t="str">
        <f>IF(C58=100, "YES", IF(ISNA(VLOOKUP(F58, BudgetBillItems!$D$2:$D$488, 1, FALSE)), "NO", "YES"))</f>
        <v>YES</v>
      </c>
      <c r="F58" s="12">
        <v>157</v>
      </c>
      <c r="G58" s="11" t="str">
        <f t="shared" si="25"/>
        <v>Compensation Board</v>
      </c>
      <c r="H58" s="49">
        <f t="shared" si="26"/>
        <v>58000</v>
      </c>
      <c r="I58" s="62">
        <v>157</v>
      </c>
      <c r="J58" s="38">
        <v>610470159</v>
      </c>
      <c r="K58" s="13">
        <v>16000712</v>
      </c>
      <c r="L58" s="15">
        <f t="shared" si="27"/>
        <v>626470871</v>
      </c>
      <c r="M58" s="38"/>
      <c r="N58" s="13"/>
      <c r="O58" s="12" t="str">
        <f t="shared" si="28"/>
        <v>NO</v>
      </c>
      <c r="P58" s="54"/>
      <c r="Q58" s="38">
        <f t="shared" si="29"/>
        <v>610470159</v>
      </c>
      <c r="R58" s="13">
        <f t="shared" si="30"/>
        <v>16000712</v>
      </c>
      <c r="S58" s="15">
        <f t="shared" si="31"/>
        <v>626470871</v>
      </c>
      <c r="T58" s="42">
        <f t="shared" si="15"/>
        <v>1.5643878031974773E-2</v>
      </c>
      <c r="U58" s="43">
        <f t="shared" si="16"/>
        <v>3.8679833323529041E-2</v>
      </c>
      <c r="V58" s="42">
        <f t="shared" si="11"/>
        <v>0.9744589688991302</v>
      </c>
      <c r="W58" s="43">
        <f t="shared" si="17"/>
        <v>2.5541031100869804E-2</v>
      </c>
      <c r="X58" s="38">
        <f t="shared" si="32"/>
        <v>61978</v>
      </c>
      <c r="Y58" s="13">
        <f t="shared" si="18"/>
        <v>60395</v>
      </c>
      <c r="Z58" s="15">
        <f t="shared" si="19"/>
        <v>1583</v>
      </c>
      <c r="AA58" s="38">
        <f t="shared" si="20"/>
        <v>60395</v>
      </c>
      <c r="AB58" s="13">
        <f t="shared" si="33"/>
        <v>0</v>
      </c>
      <c r="AC58" s="15">
        <f t="shared" si="34"/>
        <v>1583</v>
      </c>
    </row>
    <row r="59" spans="1:29" ht="30" x14ac:dyDescent="0.25">
      <c r="A59" s="14" t="str">
        <f t="shared" si="21"/>
        <v>Administration</v>
      </c>
      <c r="B59" s="12">
        <f t="shared" si="22"/>
        <v>64000</v>
      </c>
      <c r="C59" s="12">
        <f t="shared" si="23"/>
        <v>194</v>
      </c>
      <c r="D59" s="11" t="str">
        <f t="shared" si="24"/>
        <v>Department of General Services</v>
      </c>
      <c r="E59" s="62" t="str">
        <f>IF(C59=100, "YES", IF(ISNA(VLOOKUP(F59, BudgetBillItems!$D$2:$D$488, 1, FALSE)), "NO", "YES"))</f>
        <v>YES</v>
      </c>
      <c r="F59" s="12">
        <v>194</v>
      </c>
      <c r="G59" s="11" t="str">
        <f t="shared" si="25"/>
        <v>Department of General Services</v>
      </c>
      <c r="H59" s="49">
        <f t="shared" si="26"/>
        <v>59000</v>
      </c>
      <c r="I59" s="62">
        <v>194</v>
      </c>
      <c r="J59" s="38">
        <v>19774860</v>
      </c>
      <c r="K59" s="13">
        <v>40371243</v>
      </c>
      <c r="L59" s="15">
        <f t="shared" si="27"/>
        <v>60146103</v>
      </c>
      <c r="M59" s="38"/>
      <c r="N59" s="13"/>
      <c r="O59" s="12" t="str">
        <f t="shared" si="28"/>
        <v>NO</v>
      </c>
      <c r="P59" s="54"/>
      <c r="Q59" s="38">
        <f t="shared" si="29"/>
        <v>19774860</v>
      </c>
      <c r="R59" s="13">
        <f t="shared" si="30"/>
        <v>40371243</v>
      </c>
      <c r="S59" s="15">
        <f t="shared" si="31"/>
        <v>60146103</v>
      </c>
      <c r="T59" s="42">
        <f t="shared" si="15"/>
        <v>1.501934635729603E-3</v>
      </c>
      <c r="U59" s="43">
        <f t="shared" si="16"/>
        <v>1.2529495136159826E-3</v>
      </c>
      <c r="V59" s="42">
        <f t="shared" si="11"/>
        <v>0.32878040327899549</v>
      </c>
      <c r="W59" s="43">
        <f t="shared" si="17"/>
        <v>0.67121959672100451</v>
      </c>
      <c r="X59" s="38">
        <f t="shared" si="32"/>
        <v>5950</v>
      </c>
      <c r="Y59" s="13">
        <f t="shared" si="18"/>
        <v>1956</v>
      </c>
      <c r="Z59" s="15">
        <f t="shared" si="19"/>
        <v>3994</v>
      </c>
      <c r="AA59" s="38">
        <f t="shared" si="20"/>
        <v>1956</v>
      </c>
      <c r="AB59" s="13">
        <f t="shared" si="33"/>
        <v>0</v>
      </c>
      <c r="AC59" s="15">
        <f t="shared" si="34"/>
        <v>3994</v>
      </c>
    </row>
    <row r="60" spans="1:29" ht="30" x14ac:dyDescent="0.25">
      <c r="A60" s="14" t="str">
        <f t="shared" si="21"/>
        <v>Administration</v>
      </c>
      <c r="B60" s="12">
        <f t="shared" si="22"/>
        <v>64000</v>
      </c>
      <c r="C60" s="12">
        <f t="shared" si="23"/>
        <v>129</v>
      </c>
      <c r="D60" s="11" t="str">
        <f t="shared" si="24"/>
        <v>Department of Human Resource Management</v>
      </c>
      <c r="E60" s="62" t="str">
        <f>IF(C60=100, "YES", IF(ISNA(VLOOKUP(F60, BudgetBillItems!$D$2:$D$488, 1, FALSE)), "NO", "YES"))</f>
        <v>YES</v>
      </c>
      <c r="F60" s="12">
        <v>129</v>
      </c>
      <c r="G60" s="11" t="str">
        <f t="shared" si="25"/>
        <v>Department of Human Resource Management</v>
      </c>
      <c r="H60" s="49">
        <f t="shared" si="26"/>
        <v>60000</v>
      </c>
      <c r="I60" s="62">
        <v>129</v>
      </c>
      <c r="J60" s="38">
        <v>4684046</v>
      </c>
      <c r="K60" s="13">
        <v>7730336</v>
      </c>
      <c r="L60" s="15">
        <f t="shared" si="27"/>
        <v>12414382</v>
      </c>
      <c r="M60" s="38"/>
      <c r="N60" s="13"/>
      <c r="O60" s="12" t="str">
        <f t="shared" si="28"/>
        <v>NO</v>
      </c>
      <c r="P60" s="54"/>
      <c r="Q60" s="38">
        <f t="shared" si="29"/>
        <v>4684046</v>
      </c>
      <c r="R60" s="13">
        <f t="shared" si="30"/>
        <v>7730336</v>
      </c>
      <c r="S60" s="15">
        <f t="shared" si="31"/>
        <v>12414382</v>
      </c>
      <c r="T60" s="42">
        <f t="shared" si="15"/>
        <v>3.1000496086966997E-4</v>
      </c>
      <c r="U60" s="43">
        <f t="shared" si="16"/>
        <v>2.967845616836169E-4</v>
      </c>
      <c r="V60" s="42">
        <f t="shared" si="11"/>
        <v>0.37730802870412722</v>
      </c>
      <c r="W60" s="43">
        <f t="shared" si="17"/>
        <v>0.62269197129587273</v>
      </c>
      <c r="X60" s="38">
        <f t="shared" si="32"/>
        <v>1228</v>
      </c>
      <c r="Y60" s="13">
        <f t="shared" si="18"/>
        <v>463</v>
      </c>
      <c r="Z60" s="15">
        <f t="shared" si="19"/>
        <v>765</v>
      </c>
      <c r="AA60" s="38">
        <f t="shared" si="20"/>
        <v>463</v>
      </c>
      <c r="AB60" s="13">
        <f t="shared" si="33"/>
        <v>0</v>
      </c>
      <c r="AC60" s="15">
        <f t="shared" si="34"/>
        <v>765</v>
      </c>
    </row>
    <row r="61" spans="1:29" ht="75" x14ac:dyDescent="0.25">
      <c r="A61" s="14" t="str">
        <f t="shared" si="21"/>
        <v>Administration</v>
      </c>
      <c r="B61" s="12">
        <f t="shared" si="22"/>
        <v>64000</v>
      </c>
      <c r="C61" s="12">
        <f t="shared" si="23"/>
        <v>129</v>
      </c>
      <c r="D61" s="11" t="str">
        <f t="shared" si="24"/>
        <v>Department of Human Resource Management</v>
      </c>
      <c r="E61" s="62" t="str">
        <f>IF(C61=100, "YES", IF(ISNA(VLOOKUP(F61, BudgetBillItems!$D$2:$D$488, 1, FALSE)), "NO", "YES"))</f>
        <v>YES</v>
      </c>
      <c r="F61" s="12">
        <v>149</v>
      </c>
      <c r="G61" s="11" t="str">
        <f t="shared" si="25"/>
        <v>Administration of Health Insurance</v>
      </c>
      <c r="H61" s="49">
        <f t="shared" si="26"/>
        <v>61000</v>
      </c>
      <c r="I61" s="62">
        <v>149</v>
      </c>
      <c r="J61" s="38">
        <v>0</v>
      </c>
      <c r="K61" s="13">
        <v>290000000</v>
      </c>
      <c r="L61" s="15">
        <f t="shared" si="27"/>
        <v>290000000</v>
      </c>
      <c r="M61" s="38">
        <v>0</v>
      </c>
      <c r="N61" s="13">
        <v>-290000000</v>
      </c>
      <c r="O61" s="12" t="str">
        <f t="shared" si="28"/>
        <v>YES</v>
      </c>
      <c r="P61" s="54" t="s">
        <v>339</v>
      </c>
      <c r="Q61" s="38">
        <f t="shared" si="29"/>
        <v>0</v>
      </c>
      <c r="R61" s="13">
        <f t="shared" si="30"/>
        <v>0</v>
      </c>
      <c r="S61" s="15">
        <f t="shared" si="31"/>
        <v>0</v>
      </c>
      <c r="T61" s="42">
        <f t="shared" si="15"/>
        <v>0</v>
      </c>
      <c r="U61" s="43">
        <f t="shared" si="16"/>
        <v>0</v>
      </c>
      <c r="V61" s="42">
        <f t="shared" si="11"/>
        <v>0</v>
      </c>
      <c r="W61" s="43">
        <f t="shared" si="17"/>
        <v>0</v>
      </c>
      <c r="X61" s="38">
        <f t="shared" si="32"/>
        <v>0</v>
      </c>
      <c r="Y61" s="13">
        <f t="shared" si="18"/>
        <v>0</v>
      </c>
      <c r="Z61" s="15">
        <f t="shared" si="19"/>
        <v>0</v>
      </c>
      <c r="AA61" s="38">
        <f t="shared" si="20"/>
        <v>0</v>
      </c>
      <c r="AB61" s="13">
        <f t="shared" si="33"/>
        <v>0</v>
      </c>
      <c r="AC61" s="15">
        <f t="shared" si="34"/>
        <v>0</v>
      </c>
    </row>
    <row r="62" spans="1:29" ht="90" x14ac:dyDescent="0.25">
      <c r="A62" s="14" t="str">
        <f t="shared" si="21"/>
        <v>Administration</v>
      </c>
      <c r="B62" s="12">
        <f t="shared" si="22"/>
        <v>64000</v>
      </c>
      <c r="C62" s="12">
        <f t="shared" si="23"/>
        <v>232</v>
      </c>
      <c r="D62" s="11" t="str">
        <f t="shared" si="24"/>
        <v>Department of Minority Business Enterprise</v>
      </c>
      <c r="E62" s="62" t="str">
        <f>IF(C62=100, "YES", IF(ISNA(VLOOKUP(F62, BudgetBillItems!$D$2:$D$488, 1, FALSE)), "NO", "YES"))</f>
        <v>NO</v>
      </c>
      <c r="F62" s="12">
        <v>232</v>
      </c>
      <c r="G62" s="11" t="str">
        <f t="shared" si="25"/>
        <v>Department of Minority Business Enterprise</v>
      </c>
      <c r="H62" s="49">
        <f t="shared" si="26"/>
        <v>63000</v>
      </c>
      <c r="I62" s="62">
        <v>232</v>
      </c>
      <c r="J62" s="38">
        <v>550160</v>
      </c>
      <c r="K62" s="13">
        <v>1522662</v>
      </c>
      <c r="L62" s="15">
        <f t="shared" si="27"/>
        <v>2072822</v>
      </c>
      <c r="M62" s="38">
        <v>-550160</v>
      </c>
      <c r="N62" s="13">
        <v>-1522662</v>
      </c>
      <c r="O62" s="12" t="str">
        <f t="shared" si="28"/>
        <v>YES</v>
      </c>
      <c r="P62" s="54" t="s">
        <v>1266</v>
      </c>
      <c r="Q62" s="38">
        <f t="shared" si="29"/>
        <v>0</v>
      </c>
      <c r="R62" s="13">
        <f t="shared" si="30"/>
        <v>0</v>
      </c>
      <c r="S62" s="15">
        <f t="shared" si="31"/>
        <v>0</v>
      </c>
      <c r="T62" s="42">
        <f t="shared" si="15"/>
        <v>0</v>
      </c>
      <c r="U62" s="43">
        <f t="shared" si="16"/>
        <v>0</v>
      </c>
      <c r="V62" s="42">
        <f t="shared" si="11"/>
        <v>0</v>
      </c>
      <c r="W62" s="43">
        <f t="shared" si="17"/>
        <v>0</v>
      </c>
      <c r="X62" s="38">
        <f t="shared" si="32"/>
        <v>0</v>
      </c>
      <c r="Y62" s="13">
        <f t="shared" si="18"/>
        <v>0</v>
      </c>
      <c r="Z62" s="15">
        <f t="shared" si="19"/>
        <v>0</v>
      </c>
      <c r="AA62" s="38">
        <f t="shared" si="20"/>
        <v>0</v>
      </c>
      <c r="AB62" s="13">
        <f t="shared" si="33"/>
        <v>0</v>
      </c>
      <c r="AC62" s="15">
        <f t="shared" si="34"/>
        <v>0</v>
      </c>
    </row>
    <row r="63" spans="1:29" ht="30" x14ac:dyDescent="0.25">
      <c r="A63" s="14" t="str">
        <f t="shared" si="21"/>
        <v>Administration</v>
      </c>
      <c r="B63" s="12">
        <f t="shared" si="22"/>
        <v>64000</v>
      </c>
      <c r="C63" s="12">
        <f t="shared" si="23"/>
        <v>132</v>
      </c>
      <c r="D63" s="11" t="str">
        <f t="shared" si="24"/>
        <v>State Board of Elections</v>
      </c>
      <c r="E63" s="62" t="str">
        <f>IF(C63=100, "YES", IF(ISNA(VLOOKUP(F63, BudgetBillItems!$D$2:$D$488, 1, FALSE)), "NO", "YES"))</f>
        <v>YES</v>
      </c>
      <c r="F63" s="12">
        <v>132</v>
      </c>
      <c r="G63" s="11" t="str">
        <f t="shared" si="25"/>
        <v>State Board of Elections</v>
      </c>
      <c r="H63" s="49">
        <f t="shared" si="26"/>
        <v>64000</v>
      </c>
      <c r="I63" s="62">
        <v>132</v>
      </c>
      <c r="J63" s="38">
        <v>8176476</v>
      </c>
      <c r="K63" s="13">
        <v>4344570</v>
      </c>
      <c r="L63" s="15">
        <f t="shared" si="27"/>
        <v>12521046</v>
      </c>
      <c r="M63" s="38"/>
      <c r="N63" s="13"/>
      <c r="O63" s="12" t="str">
        <f t="shared" si="28"/>
        <v>NO</v>
      </c>
      <c r="P63" s="54"/>
      <c r="Q63" s="38">
        <f t="shared" si="29"/>
        <v>8176476</v>
      </c>
      <c r="R63" s="13">
        <f t="shared" si="30"/>
        <v>4344570</v>
      </c>
      <c r="S63" s="15">
        <f t="shared" si="31"/>
        <v>12521046</v>
      </c>
      <c r="T63" s="42">
        <f t="shared" si="15"/>
        <v>3.1266851425043449E-4</v>
      </c>
      <c r="U63" s="43">
        <f t="shared" si="16"/>
        <v>5.1806746683884252E-4</v>
      </c>
      <c r="V63" s="42">
        <f t="shared" si="11"/>
        <v>0.653018605634066</v>
      </c>
      <c r="W63" s="43">
        <f t="shared" si="17"/>
        <v>0.346981394365934</v>
      </c>
      <c r="X63" s="38">
        <f t="shared" si="32"/>
        <v>1239</v>
      </c>
      <c r="Y63" s="13">
        <f t="shared" si="18"/>
        <v>809</v>
      </c>
      <c r="Z63" s="15">
        <f t="shared" si="19"/>
        <v>430</v>
      </c>
      <c r="AA63" s="38">
        <f t="shared" si="20"/>
        <v>809</v>
      </c>
      <c r="AB63" s="13">
        <f t="shared" si="33"/>
        <v>0</v>
      </c>
      <c r="AC63" s="15">
        <f t="shared" si="34"/>
        <v>430</v>
      </c>
    </row>
    <row r="64" spans="1:29" ht="45" x14ac:dyDescent="0.25">
      <c r="A64" s="14" t="str">
        <f t="shared" si="21"/>
        <v>Agriculture and Forestry</v>
      </c>
      <c r="B64" s="12">
        <f t="shared" si="22"/>
        <v>68000</v>
      </c>
      <c r="C64" s="12">
        <f t="shared" si="23"/>
        <v>193</v>
      </c>
      <c r="D64" s="11" t="str">
        <f t="shared" si="24"/>
        <v>Secretary of Agriculture and Forestry</v>
      </c>
      <c r="E64" s="62" t="str">
        <f>IF(C64=100, "YES", IF(ISNA(VLOOKUP(F64, BudgetBillItems!$D$2:$D$488, 1, FALSE)), "NO", "YES"))</f>
        <v>YES</v>
      </c>
      <c r="F64" s="12">
        <v>193</v>
      </c>
      <c r="G64" s="11" t="str">
        <f t="shared" si="25"/>
        <v>Secretary of Agriculture and Forestry</v>
      </c>
      <c r="H64" s="49">
        <f t="shared" si="26"/>
        <v>65000</v>
      </c>
      <c r="I64" s="62">
        <v>193</v>
      </c>
      <c r="J64" s="38">
        <v>344602</v>
      </c>
      <c r="K64" s="13">
        <v>0</v>
      </c>
      <c r="L64" s="15">
        <f t="shared" si="27"/>
        <v>344602</v>
      </c>
      <c r="M64" s="38"/>
      <c r="N64" s="13"/>
      <c r="O64" s="12" t="str">
        <f t="shared" si="28"/>
        <v>NO</v>
      </c>
      <c r="P64" s="54"/>
      <c r="Q64" s="38">
        <f t="shared" si="29"/>
        <v>344602</v>
      </c>
      <c r="R64" s="13">
        <f t="shared" si="30"/>
        <v>0</v>
      </c>
      <c r="S64" s="15">
        <f t="shared" si="31"/>
        <v>344602</v>
      </c>
      <c r="T64" s="42">
        <f t="shared" si="15"/>
        <v>8.6052072125386517E-6</v>
      </c>
      <c r="U64" s="43">
        <f t="shared" si="16"/>
        <v>2.1834233379710137E-5</v>
      </c>
      <c r="V64" s="42">
        <f t="shared" si="11"/>
        <v>1</v>
      </c>
      <c r="W64" s="43">
        <f t="shared" si="17"/>
        <v>0</v>
      </c>
      <c r="X64" s="38">
        <f t="shared" si="32"/>
        <v>34</v>
      </c>
      <c r="Y64" s="13">
        <f t="shared" si="18"/>
        <v>34</v>
      </c>
      <c r="Z64" s="15">
        <f t="shared" si="19"/>
        <v>0</v>
      </c>
      <c r="AA64" s="38">
        <f t="shared" si="20"/>
        <v>34</v>
      </c>
      <c r="AB64" s="13">
        <f t="shared" si="33"/>
        <v>0</v>
      </c>
      <c r="AC64" s="15">
        <f t="shared" si="34"/>
        <v>0</v>
      </c>
    </row>
    <row r="65" spans="1:29" ht="45" x14ac:dyDescent="0.25">
      <c r="A65" s="14" t="str">
        <f t="shared" si="21"/>
        <v>Agriculture and Forestry</v>
      </c>
      <c r="B65" s="12">
        <f t="shared" si="22"/>
        <v>68000</v>
      </c>
      <c r="C65" s="12">
        <f t="shared" si="23"/>
        <v>301</v>
      </c>
      <c r="D65" s="11" t="str">
        <f t="shared" si="24"/>
        <v>Department of Agriculture and Consumer Services</v>
      </c>
      <c r="E65" s="62" t="str">
        <f>IF(C65=100, "YES", IF(ISNA(VLOOKUP(F65, BudgetBillItems!$D$2:$D$488, 1, FALSE)), "NO", "YES"))</f>
        <v>YES</v>
      </c>
      <c r="F65" s="12">
        <v>301</v>
      </c>
      <c r="G65" s="11" t="str">
        <f t="shared" si="25"/>
        <v>Department of Agriculture and Consumer Services</v>
      </c>
      <c r="H65" s="49">
        <f t="shared" si="26"/>
        <v>66000</v>
      </c>
      <c r="I65" s="62">
        <v>301</v>
      </c>
      <c r="J65" s="38">
        <v>31113696</v>
      </c>
      <c r="K65" s="13">
        <v>27883019</v>
      </c>
      <c r="L65" s="15">
        <f t="shared" si="27"/>
        <v>58996715</v>
      </c>
      <c r="M65" s="38"/>
      <c r="N65" s="13"/>
      <c r="O65" s="12" t="str">
        <f t="shared" si="28"/>
        <v>NO</v>
      </c>
      <c r="P65" s="54"/>
      <c r="Q65" s="38">
        <f t="shared" si="29"/>
        <v>31113696</v>
      </c>
      <c r="R65" s="13">
        <f t="shared" si="30"/>
        <v>27883019</v>
      </c>
      <c r="S65" s="15">
        <f t="shared" si="31"/>
        <v>58996715</v>
      </c>
      <c r="T65" s="42">
        <f t="shared" si="15"/>
        <v>1.4732327654339999E-3</v>
      </c>
      <c r="U65" s="43">
        <f t="shared" si="16"/>
        <v>1.9713864103207577E-3</v>
      </c>
      <c r="V65" s="42">
        <f t="shared" si="11"/>
        <v>0.52738014311474801</v>
      </c>
      <c r="W65" s="43">
        <f t="shared" si="17"/>
        <v>0.47261985688525199</v>
      </c>
      <c r="X65" s="38">
        <f t="shared" si="32"/>
        <v>5837</v>
      </c>
      <c r="Y65" s="13">
        <f t="shared" si="18"/>
        <v>3078</v>
      </c>
      <c r="Z65" s="15">
        <f t="shared" si="19"/>
        <v>2759</v>
      </c>
      <c r="AA65" s="38">
        <f t="shared" si="20"/>
        <v>3078</v>
      </c>
      <c r="AB65" s="13">
        <f t="shared" si="33"/>
        <v>0</v>
      </c>
      <c r="AC65" s="15">
        <f t="shared" si="34"/>
        <v>2759</v>
      </c>
    </row>
    <row r="66" spans="1:29" ht="30" x14ac:dyDescent="0.25">
      <c r="A66" s="14" t="str">
        <f t="shared" si="21"/>
        <v>Agriculture and Forestry</v>
      </c>
      <c r="B66" s="12">
        <f t="shared" si="22"/>
        <v>68000</v>
      </c>
      <c r="C66" s="12">
        <f t="shared" si="23"/>
        <v>411</v>
      </c>
      <c r="D66" s="11" t="str">
        <f t="shared" si="24"/>
        <v>Department of Forestry</v>
      </c>
      <c r="E66" s="62" t="str">
        <f>IF(C66=100, "YES", IF(ISNA(VLOOKUP(F66, BudgetBillItems!$D$2:$D$488, 1, FALSE)), "NO", "YES"))</f>
        <v>YES</v>
      </c>
      <c r="F66" s="12">
        <v>411</v>
      </c>
      <c r="G66" s="11" t="str">
        <f t="shared" si="25"/>
        <v>Department of Forestry</v>
      </c>
      <c r="H66" s="49">
        <f t="shared" si="26"/>
        <v>67000</v>
      </c>
      <c r="I66" s="62">
        <v>411</v>
      </c>
      <c r="J66" s="38">
        <v>15025902</v>
      </c>
      <c r="K66" s="13">
        <v>12634839</v>
      </c>
      <c r="L66" s="15">
        <f t="shared" si="27"/>
        <v>27660741</v>
      </c>
      <c r="M66" s="38"/>
      <c r="N66" s="13"/>
      <c r="O66" s="12" t="str">
        <f t="shared" si="28"/>
        <v>NO</v>
      </c>
      <c r="P66" s="54"/>
      <c r="Q66" s="38">
        <f t="shared" si="29"/>
        <v>15025902</v>
      </c>
      <c r="R66" s="13">
        <f t="shared" si="30"/>
        <v>12634839</v>
      </c>
      <c r="S66" s="15">
        <f t="shared" si="31"/>
        <v>27660741</v>
      </c>
      <c r="T66" s="42">
        <f t="shared" si="15"/>
        <v>6.9072845763333817E-4</v>
      </c>
      <c r="U66" s="43">
        <f t="shared" si="16"/>
        <v>9.5205208039608974E-4</v>
      </c>
      <c r="V66" s="42">
        <f t="shared" si="11"/>
        <v>0.54322123908394215</v>
      </c>
      <c r="W66" s="43">
        <f t="shared" si="17"/>
        <v>0.45677876091605785</v>
      </c>
      <c r="X66" s="38">
        <f t="shared" si="32"/>
        <v>2737</v>
      </c>
      <c r="Y66" s="13">
        <f t="shared" si="18"/>
        <v>1487</v>
      </c>
      <c r="Z66" s="15">
        <f t="shared" si="19"/>
        <v>1250</v>
      </c>
      <c r="AA66" s="38">
        <f t="shared" si="20"/>
        <v>1487</v>
      </c>
      <c r="AB66" s="13">
        <f t="shared" si="33"/>
        <v>0</v>
      </c>
      <c r="AC66" s="15">
        <f t="shared" si="34"/>
        <v>1250</v>
      </c>
    </row>
    <row r="67" spans="1:29" ht="30" x14ac:dyDescent="0.25">
      <c r="A67" s="14" t="str">
        <f t="shared" si="21"/>
        <v>Agriculture and Forestry</v>
      </c>
      <c r="B67" s="12">
        <f t="shared" si="22"/>
        <v>68000</v>
      </c>
      <c r="C67" s="12">
        <f t="shared" si="23"/>
        <v>307</v>
      </c>
      <c r="D67" s="11" t="str">
        <f t="shared" si="24"/>
        <v>Agricultural Council</v>
      </c>
      <c r="E67" s="62" t="str">
        <f>IF(C67=100, "YES", IF(ISNA(VLOOKUP(F67, BudgetBillItems!$D$2:$D$488, 1, FALSE)), "NO", "YES"))</f>
        <v>YES</v>
      </c>
      <c r="F67" s="12">
        <v>307</v>
      </c>
      <c r="G67" s="11" t="str">
        <f t="shared" si="25"/>
        <v>Agricultural Council</v>
      </c>
      <c r="H67" s="49">
        <f t="shared" si="26"/>
        <v>68000</v>
      </c>
      <c r="I67" s="62">
        <v>307</v>
      </c>
      <c r="J67" s="38">
        <v>0</v>
      </c>
      <c r="K67" s="13">
        <v>490334</v>
      </c>
      <c r="L67" s="15">
        <f t="shared" si="27"/>
        <v>490334</v>
      </c>
      <c r="M67" s="38"/>
      <c r="N67" s="13"/>
      <c r="O67" s="12" t="str">
        <f t="shared" si="28"/>
        <v>NO</v>
      </c>
      <c r="P67" s="54"/>
      <c r="Q67" s="38">
        <f t="shared" si="29"/>
        <v>0</v>
      </c>
      <c r="R67" s="13">
        <f t="shared" si="30"/>
        <v>490334</v>
      </c>
      <c r="S67" s="15">
        <f t="shared" si="31"/>
        <v>490334</v>
      </c>
      <c r="T67" s="42">
        <f t="shared" si="15"/>
        <v>1.2244344703028209E-5</v>
      </c>
      <c r="U67" s="43">
        <f t="shared" si="16"/>
        <v>0</v>
      </c>
      <c r="V67" s="42">
        <f t="shared" si="11"/>
        <v>0</v>
      </c>
      <c r="W67" s="43">
        <f t="shared" si="17"/>
        <v>1</v>
      </c>
      <c r="X67" s="38">
        <f t="shared" si="32"/>
        <v>49</v>
      </c>
      <c r="Y67" s="13">
        <f t="shared" si="18"/>
        <v>0</v>
      </c>
      <c r="Z67" s="15">
        <f t="shared" si="19"/>
        <v>49</v>
      </c>
      <c r="AA67" s="38">
        <f t="shared" si="20"/>
        <v>0</v>
      </c>
      <c r="AB67" s="13">
        <f t="shared" si="33"/>
        <v>0</v>
      </c>
      <c r="AC67" s="15">
        <f t="shared" si="34"/>
        <v>49</v>
      </c>
    </row>
    <row r="68" spans="1:29" ht="30" x14ac:dyDescent="0.25">
      <c r="A68" s="14" t="str">
        <f t="shared" si="21"/>
        <v>Commerce and Trade</v>
      </c>
      <c r="B68" s="12">
        <f t="shared" si="22"/>
        <v>80050</v>
      </c>
      <c r="C68" s="12">
        <f t="shared" si="23"/>
        <v>192</v>
      </c>
      <c r="D68" s="11" t="str">
        <f t="shared" si="24"/>
        <v>Secretary of Commerce and Trade</v>
      </c>
      <c r="E68" s="62" t="str">
        <f>IF(C68=100, "YES", IF(ISNA(VLOOKUP(F68, BudgetBillItems!$D$2:$D$488, 1, FALSE)), "NO", "YES"))</f>
        <v>YES</v>
      </c>
      <c r="F68" s="12">
        <v>192</v>
      </c>
      <c r="G68" s="11" t="str">
        <f t="shared" si="25"/>
        <v>Secretary of Commerce and Trade</v>
      </c>
      <c r="H68" s="49">
        <f t="shared" si="26"/>
        <v>69000</v>
      </c>
      <c r="I68" s="62">
        <v>192</v>
      </c>
      <c r="J68" s="38">
        <v>632413</v>
      </c>
      <c r="K68" s="13">
        <v>0</v>
      </c>
      <c r="L68" s="15">
        <f t="shared" si="27"/>
        <v>632413</v>
      </c>
      <c r="M68" s="38"/>
      <c r="N68" s="13"/>
      <c r="O68" s="12" t="str">
        <f t="shared" si="28"/>
        <v>NO</v>
      </c>
      <c r="P68" s="54"/>
      <c r="Q68" s="38">
        <f t="shared" si="29"/>
        <v>632413</v>
      </c>
      <c r="R68" s="13">
        <f t="shared" si="30"/>
        <v>0</v>
      </c>
      <c r="S68" s="15">
        <f t="shared" si="31"/>
        <v>632413</v>
      </c>
      <c r="T68" s="42">
        <f t="shared" si="15"/>
        <v>1.5792261533314391E-5</v>
      </c>
      <c r="U68" s="43">
        <f t="shared" si="16"/>
        <v>4.0070147690270591E-5</v>
      </c>
      <c r="V68" s="42">
        <f t="shared" si="11"/>
        <v>1</v>
      </c>
      <c r="W68" s="43">
        <f t="shared" si="17"/>
        <v>0</v>
      </c>
      <c r="X68" s="38">
        <f t="shared" si="32"/>
        <v>63</v>
      </c>
      <c r="Y68" s="13">
        <f t="shared" si="18"/>
        <v>63</v>
      </c>
      <c r="Z68" s="15">
        <f t="shared" si="19"/>
        <v>0</v>
      </c>
      <c r="AA68" s="38">
        <f t="shared" si="20"/>
        <v>63</v>
      </c>
      <c r="AB68" s="13">
        <f t="shared" si="33"/>
        <v>0</v>
      </c>
      <c r="AC68" s="15">
        <f t="shared" si="34"/>
        <v>0</v>
      </c>
    </row>
    <row r="69" spans="1:29" ht="30" x14ac:dyDescent="0.25">
      <c r="A69" s="14" t="str">
        <f t="shared" ref="A69:A102" si="35">VLOOKUP(F69,List_Agencies,7,FALSE)</f>
        <v>Commerce and Trade</v>
      </c>
      <c r="B69" s="12">
        <f t="shared" ref="B69:B102" si="36">VLOOKUP(F69,List_Agencies,8,FALSE)</f>
        <v>80050</v>
      </c>
      <c r="C69" s="12">
        <f t="shared" ref="C69:C102" si="37">VLOOKUP(F69,List_Agencies,3,FALSE)</f>
        <v>192</v>
      </c>
      <c r="D69" s="11" t="str">
        <f t="shared" ref="D69:D102" si="38">VLOOKUP(F69,List_Agencies,4,FALSE)</f>
        <v>Secretary of Commerce and Trade</v>
      </c>
      <c r="E69" s="62" t="str">
        <f>IF(C69=100, "YES", IF(ISNA(VLOOKUP(F69, BudgetBillItems!$D$2:$D$488, 1, FALSE)), "NO", "YES"))</f>
        <v>YES</v>
      </c>
      <c r="F69" s="12">
        <v>312</v>
      </c>
      <c r="G69" s="11" t="str">
        <f t="shared" ref="G69:G102" si="39">VLOOKUP(F69,List_Agencies,2,FALSE)</f>
        <v>Economic Development Incentive Payments</v>
      </c>
      <c r="H69" s="49">
        <f t="shared" ref="H69:H102" si="40">VLOOKUP(F69,List_Agencies,5,FALSE)</f>
        <v>70000</v>
      </c>
      <c r="I69" s="62">
        <v>312</v>
      </c>
      <c r="J69" s="38">
        <v>56458955</v>
      </c>
      <c r="K69" s="13">
        <v>375000</v>
      </c>
      <c r="L69" s="15">
        <f t="shared" ref="L69:L102" si="41">J69+K69</f>
        <v>56833955</v>
      </c>
      <c r="M69" s="38"/>
      <c r="N69" s="13"/>
      <c r="O69" s="12" t="str">
        <f t="shared" ref="O69:O102" si="42">IF(AND(M69=0,N69=0), "NO", "YES")</f>
        <v>NO</v>
      </c>
      <c r="P69" s="54"/>
      <c r="Q69" s="38">
        <f t="shared" ref="Q69:Q102" si="43">J69+M69</f>
        <v>56458955</v>
      </c>
      <c r="R69" s="13">
        <f t="shared" ref="R69:R102" si="44">K69+N69</f>
        <v>375000</v>
      </c>
      <c r="S69" s="15">
        <f t="shared" ref="S69:S102" si="45">Q69+R69</f>
        <v>56833955</v>
      </c>
      <c r="T69" s="42">
        <f t="shared" si="15"/>
        <v>1.4192255398491511E-3</v>
      </c>
      <c r="U69" s="43">
        <f t="shared" si="16"/>
        <v>3.577280456423795E-3</v>
      </c>
      <c r="V69" s="42">
        <f t="shared" ref="V69:V135" si="46">IF(Q69=0,0,Q69/S69)</f>
        <v>0.99340183170430418</v>
      </c>
      <c r="W69" s="43">
        <f t="shared" si="17"/>
        <v>6.5981682956958165E-3</v>
      </c>
      <c r="X69" s="38">
        <f t="shared" ref="X69:X102" si="47">ROUND(T69*$AC$192,0)</f>
        <v>5623</v>
      </c>
      <c r="Y69" s="13">
        <f t="shared" si="18"/>
        <v>5586</v>
      </c>
      <c r="Z69" s="15">
        <f t="shared" si="19"/>
        <v>37</v>
      </c>
      <c r="AA69" s="38">
        <f t="shared" si="20"/>
        <v>5586</v>
      </c>
      <c r="AB69" s="13">
        <f t="shared" ref="AB69:AB102" si="48">Y69-AA69</f>
        <v>0</v>
      </c>
      <c r="AC69" s="15">
        <f t="shared" ref="AC69:AC102" si="49">X69-AA69-AB69</f>
        <v>37</v>
      </c>
    </row>
    <row r="70" spans="1:29" ht="30" x14ac:dyDescent="0.25">
      <c r="A70" s="14" t="str">
        <f t="shared" si="35"/>
        <v>Commerce and Trade</v>
      </c>
      <c r="B70" s="12">
        <f t="shared" si="36"/>
        <v>80050</v>
      </c>
      <c r="C70" s="12">
        <f t="shared" si="37"/>
        <v>226</v>
      </c>
      <c r="D70" s="11" t="str">
        <f t="shared" si="38"/>
        <v>Board of Accountancy</v>
      </c>
      <c r="E70" s="62" t="str">
        <f>IF(C70=100, "YES", IF(ISNA(VLOOKUP(F70, BudgetBillItems!$D$2:$D$488, 1, FALSE)), "NO", "YES"))</f>
        <v>YES</v>
      </c>
      <c r="F70" s="12">
        <v>226</v>
      </c>
      <c r="G70" s="11" t="str">
        <f t="shared" si="39"/>
        <v>Board of Accountancy</v>
      </c>
      <c r="H70" s="49">
        <f t="shared" si="40"/>
        <v>71000</v>
      </c>
      <c r="I70" s="62">
        <v>226</v>
      </c>
      <c r="J70" s="38">
        <v>0</v>
      </c>
      <c r="K70" s="13">
        <v>1648384</v>
      </c>
      <c r="L70" s="15">
        <f t="shared" si="41"/>
        <v>1648384</v>
      </c>
      <c r="M70" s="38"/>
      <c r="N70" s="13"/>
      <c r="O70" s="12" t="str">
        <f t="shared" si="42"/>
        <v>NO</v>
      </c>
      <c r="P70" s="54"/>
      <c r="Q70" s="38">
        <f t="shared" si="43"/>
        <v>0</v>
      </c>
      <c r="R70" s="13">
        <f t="shared" si="44"/>
        <v>1648384</v>
      </c>
      <c r="S70" s="15">
        <f t="shared" si="45"/>
        <v>1648384</v>
      </c>
      <c r="T70" s="42">
        <f t="shared" ref="T70:T136" si="50">S70/$S$189</f>
        <v>4.1162517587922625E-5</v>
      </c>
      <c r="U70" s="43">
        <f t="shared" ref="U70:U136" si="51">Q70/$Q$189</f>
        <v>0</v>
      </c>
      <c r="V70" s="42">
        <f t="shared" si="46"/>
        <v>0</v>
      </c>
      <c r="W70" s="43">
        <f t="shared" ref="W70:W136" si="52">IF(R70=0,0,1-V70)</f>
        <v>1</v>
      </c>
      <c r="X70" s="38">
        <f t="shared" si="47"/>
        <v>163</v>
      </c>
      <c r="Y70" s="13">
        <f t="shared" ref="Y70:Y136" si="53">ROUND(X70*V70,0)</f>
        <v>0</v>
      </c>
      <c r="Z70" s="15">
        <f t="shared" ref="Z70:Z136" si="54">X70-Y70</f>
        <v>163</v>
      </c>
      <c r="AA70" s="38">
        <f t="shared" ref="AA70:AA136" si="55">IF(ROUND(U70*$X$189,0)&gt;Y70,Y70,ROUND(U70*$X$189,0))</f>
        <v>0</v>
      </c>
      <c r="AB70" s="13">
        <f t="shared" si="48"/>
        <v>0</v>
      </c>
      <c r="AC70" s="15">
        <f t="shared" si="49"/>
        <v>163</v>
      </c>
    </row>
    <row r="71" spans="1:29" ht="90" x14ac:dyDescent="0.25">
      <c r="A71" s="14" t="str">
        <f t="shared" si="35"/>
        <v>Commerce and Trade</v>
      </c>
      <c r="B71" s="12">
        <f t="shared" si="36"/>
        <v>80050</v>
      </c>
      <c r="C71" s="12">
        <f t="shared" si="37"/>
        <v>325</v>
      </c>
      <c r="D71" s="11" t="str">
        <f t="shared" si="38"/>
        <v>Department of Business Assistance</v>
      </c>
      <c r="E71" s="62" t="str">
        <f>IF(C71=100, "YES", IF(ISNA(VLOOKUP(F71, BudgetBillItems!$D$2:$D$488, 1, FALSE)), "NO", "YES"))</f>
        <v>NO</v>
      </c>
      <c r="F71" s="12">
        <v>325</v>
      </c>
      <c r="G71" s="11" t="str">
        <f t="shared" si="39"/>
        <v>Department of Business Assistance</v>
      </c>
      <c r="H71" s="49">
        <f t="shared" si="40"/>
        <v>72000</v>
      </c>
      <c r="I71" s="62">
        <v>325</v>
      </c>
      <c r="J71" s="38">
        <v>11481540</v>
      </c>
      <c r="K71" s="13">
        <v>1659130</v>
      </c>
      <c r="L71" s="15">
        <f t="shared" si="41"/>
        <v>13140670</v>
      </c>
      <c r="M71" s="38">
        <v>-11481540</v>
      </c>
      <c r="N71" s="13">
        <v>-1659130</v>
      </c>
      <c r="O71" s="12" t="str">
        <f t="shared" si="42"/>
        <v>YES</v>
      </c>
      <c r="P71" s="54" t="s">
        <v>1266</v>
      </c>
      <c r="Q71" s="38">
        <f t="shared" si="43"/>
        <v>0</v>
      </c>
      <c r="R71" s="13">
        <f t="shared" si="44"/>
        <v>0</v>
      </c>
      <c r="S71" s="15">
        <f t="shared" si="45"/>
        <v>0</v>
      </c>
      <c r="T71" s="42">
        <f t="shared" si="50"/>
        <v>0</v>
      </c>
      <c r="U71" s="43">
        <f t="shared" si="51"/>
        <v>0</v>
      </c>
      <c r="V71" s="42">
        <f t="shared" si="46"/>
        <v>0</v>
      </c>
      <c r="W71" s="43">
        <f t="shared" si="52"/>
        <v>0</v>
      </c>
      <c r="X71" s="38">
        <f t="shared" si="47"/>
        <v>0</v>
      </c>
      <c r="Y71" s="13">
        <f t="shared" si="53"/>
        <v>0</v>
      </c>
      <c r="Z71" s="15">
        <f t="shared" si="54"/>
        <v>0</v>
      </c>
      <c r="AA71" s="38">
        <f t="shared" si="55"/>
        <v>0</v>
      </c>
      <c r="AB71" s="13">
        <f t="shared" si="48"/>
        <v>0</v>
      </c>
      <c r="AC71" s="15">
        <f t="shared" si="49"/>
        <v>0</v>
      </c>
    </row>
    <row r="72" spans="1:29" ht="45" x14ac:dyDescent="0.25">
      <c r="A72" s="14" t="str">
        <f t="shared" si="35"/>
        <v>Commerce and Trade</v>
      </c>
      <c r="B72" s="12">
        <f t="shared" si="36"/>
        <v>80050</v>
      </c>
      <c r="C72" s="12">
        <f t="shared" si="37"/>
        <v>165</v>
      </c>
      <c r="D72" s="11" t="str">
        <f t="shared" si="38"/>
        <v>Department of Housing and Community Development</v>
      </c>
      <c r="E72" s="62" t="str">
        <f>IF(C72=100, "YES", IF(ISNA(VLOOKUP(F72, BudgetBillItems!$D$2:$D$488, 1, FALSE)), "NO", "YES"))</f>
        <v>YES</v>
      </c>
      <c r="F72" s="12">
        <v>165</v>
      </c>
      <c r="G72" s="11" t="str">
        <f t="shared" si="39"/>
        <v>Department of Housing and Community Development</v>
      </c>
      <c r="H72" s="49">
        <f t="shared" si="40"/>
        <v>73000</v>
      </c>
      <c r="I72" s="62">
        <v>165</v>
      </c>
      <c r="J72" s="38">
        <v>57143861</v>
      </c>
      <c r="K72" s="13">
        <v>57947613</v>
      </c>
      <c r="L72" s="15">
        <f t="shared" si="41"/>
        <v>115091474</v>
      </c>
      <c r="M72" s="38"/>
      <c r="N72" s="13"/>
      <c r="O72" s="12" t="str">
        <f t="shared" si="42"/>
        <v>NO</v>
      </c>
      <c r="P72" s="54"/>
      <c r="Q72" s="38">
        <f t="shared" si="43"/>
        <v>57143861</v>
      </c>
      <c r="R72" s="13">
        <f t="shared" si="44"/>
        <v>57947613</v>
      </c>
      <c r="S72" s="15">
        <f t="shared" si="45"/>
        <v>115091474</v>
      </c>
      <c r="T72" s="42">
        <f t="shared" si="50"/>
        <v>2.8739995187680415E-3</v>
      </c>
      <c r="U72" s="43">
        <f t="shared" si="51"/>
        <v>3.6206765987768972E-3</v>
      </c>
      <c r="V72" s="42">
        <f t="shared" si="46"/>
        <v>0.49650820355294084</v>
      </c>
      <c r="W72" s="43">
        <f t="shared" si="52"/>
        <v>0.5034917964470591</v>
      </c>
      <c r="X72" s="38">
        <f t="shared" si="47"/>
        <v>11386</v>
      </c>
      <c r="Y72" s="13">
        <f t="shared" si="53"/>
        <v>5653</v>
      </c>
      <c r="Z72" s="15">
        <f t="shared" si="54"/>
        <v>5733</v>
      </c>
      <c r="AA72" s="38">
        <f t="shared" si="55"/>
        <v>5653</v>
      </c>
      <c r="AB72" s="13">
        <f t="shared" si="48"/>
        <v>0</v>
      </c>
      <c r="AC72" s="15">
        <f t="shared" si="49"/>
        <v>5733</v>
      </c>
    </row>
    <row r="73" spans="1:29" ht="30" x14ac:dyDescent="0.25">
      <c r="A73" s="14" t="str">
        <f t="shared" si="35"/>
        <v>Commerce and Trade</v>
      </c>
      <c r="B73" s="12">
        <f t="shared" si="36"/>
        <v>80050</v>
      </c>
      <c r="C73" s="12">
        <f t="shared" si="37"/>
        <v>181</v>
      </c>
      <c r="D73" s="11" t="str">
        <f t="shared" si="38"/>
        <v>Department of Labor and Industry</v>
      </c>
      <c r="E73" s="62" t="str">
        <f>IF(C73=100, "YES", IF(ISNA(VLOOKUP(F73, BudgetBillItems!$D$2:$D$488, 1, FALSE)), "NO", "YES"))</f>
        <v>YES</v>
      </c>
      <c r="F73" s="12">
        <v>181</v>
      </c>
      <c r="G73" s="11" t="str">
        <f t="shared" si="39"/>
        <v>Department of Labor and Industry</v>
      </c>
      <c r="H73" s="49">
        <f t="shared" si="40"/>
        <v>74000</v>
      </c>
      <c r="I73" s="62">
        <v>181</v>
      </c>
      <c r="J73" s="38">
        <v>7344271</v>
      </c>
      <c r="K73" s="13">
        <v>6964963</v>
      </c>
      <c r="L73" s="15">
        <f t="shared" si="41"/>
        <v>14309234</v>
      </c>
      <c r="M73" s="38"/>
      <c r="N73" s="13"/>
      <c r="O73" s="12" t="str">
        <f t="shared" si="42"/>
        <v>NO</v>
      </c>
      <c r="P73" s="54"/>
      <c r="Q73" s="38">
        <f t="shared" si="43"/>
        <v>7344271</v>
      </c>
      <c r="R73" s="13">
        <f t="shared" si="44"/>
        <v>6964963</v>
      </c>
      <c r="S73" s="15">
        <f t="shared" si="45"/>
        <v>14309234</v>
      </c>
      <c r="T73" s="42">
        <f t="shared" si="50"/>
        <v>3.573221386489437E-4</v>
      </c>
      <c r="U73" s="43">
        <f t="shared" si="51"/>
        <v>4.6533835270206545E-4</v>
      </c>
      <c r="V73" s="42">
        <f t="shared" si="46"/>
        <v>0.51325395894706871</v>
      </c>
      <c r="W73" s="43">
        <f t="shared" si="52"/>
        <v>0.48674604105293129</v>
      </c>
      <c r="X73" s="38">
        <f t="shared" si="47"/>
        <v>1416</v>
      </c>
      <c r="Y73" s="13">
        <f t="shared" si="53"/>
        <v>727</v>
      </c>
      <c r="Z73" s="15">
        <f t="shared" si="54"/>
        <v>689</v>
      </c>
      <c r="AA73" s="38">
        <f t="shared" si="55"/>
        <v>727</v>
      </c>
      <c r="AB73" s="13">
        <f t="shared" si="48"/>
        <v>0</v>
      </c>
      <c r="AC73" s="15">
        <f t="shared" si="49"/>
        <v>689</v>
      </c>
    </row>
    <row r="74" spans="1:29" ht="30" x14ac:dyDescent="0.25">
      <c r="A74" s="14" t="str">
        <f t="shared" si="35"/>
        <v>Commerce and Trade</v>
      </c>
      <c r="B74" s="12">
        <f t="shared" si="36"/>
        <v>80050</v>
      </c>
      <c r="C74" s="12">
        <f t="shared" si="37"/>
        <v>409</v>
      </c>
      <c r="D74" s="11" t="str">
        <f t="shared" si="38"/>
        <v>Department of Mines, Minerals and Energy</v>
      </c>
      <c r="E74" s="62" t="str">
        <f>IF(C74=100, "YES", IF(ISNA(VLOOKUP(F74, BudgetBillItems!$D$2:$D$488, 1, FALSE)), "NO", "YES"))</f>
        <v>YES</v>
      </c>
      <c r="F74" s="12">
        <v>409</v>
      </c>
      <c r="G74" s="11" t="str">
        <f t="shared" si="39"/>
        <v>Department of Mines, Minerals and Energy</v>
      </c>
      <c r="H74" s="49">
        <f t="shared" si="40"/>
        <v>75000</v>
      </c>
      <c r="I74" s="62">
        <v>409</v>
      </c>
      <c r="J74" s="38">
        <v>11988992</v>
      </c>
      <c r="K74" s="13">
        <v>22460941</v>
      </c>
      <c r="L74" s="15">
        <f t="shared" si="41"/>
        <v>34449933</v>
      </c>
      <c r="M74" s="38"/>
      <c r="N74" s="13"/>
      <c r="O74" s="12" t="str">
        <f t="shared" si="42"/>
        <v>NO</v>
      </c>
      <c r="P74" s="54"/>
      <c r="Q74" s="38">
        <f t="shared" si="43"/>
        <v>11988992</v>
      </c>
      <c r="R74" s="13">
        <f t="shared" si="44"/>
        <v>22460941</v>
      </c>
      <c r="S74" s="15">
        <f t="shared" si="45"/>
        <v>34449933</v>
      </c>
      <c r="T74" s="42">
        <f t="shared" si="50"/>
        <v>8.6026433950781858E-4</v>
      </c>
      <c r="U74" s="43">
        <f t="shared" si="51"/>
        <v>7.5963125378110917E-4</v>
      </c>
      <c r="V74" s="42">
        <f t="shared" si="46"/>
        <v>0.34801205564028237</v>
      </c>
      <c r="W74" s="43">
        <f t="shared" si="52"/>
        <v>0.65198794435971763</v>
      </c>
      <c r="X74" s="38">
        <f t="shared" si="47"/>
        <v>3408</v>
      </c>
      <c r="Y74" s="13">
        <f t="shared" si="53"/>
        <v>1186</v>
      </c>
      <c r="Z74" s="15">
        <f t="shared" si="54"/>
        <v>2222</v>
      </c>
      <c r="AA74" s="38">
        <f t="shared" si="55"/>
        <v>1186</v>
      </c>
      <c r="AB74" s="13">
        <f t="shared" si="48"/>
        <v>0</v>
      </c>
      <c r="AC74" s="15">
        <f t="shared" si="49"/>
        <v>2222</v>
      </c>
    </row>
    <row r="75" spans="1:29" ht="60" x14ac:dyDescent="0.25">
      <c r="A75" s="14" t="str">
        <f t="shared" si="35"/>
        <v>Commerce and Trade</v>
      </c>
      <c r="B75" s="12">
        <f t="shared" si="36"/>
        <v>80050</v>
      </c>
      <c r="C75" s="12">
        <f t="shared" si="37"/>
        <v>222</v>
      </c>
      <c r="D75" s="11" t="str">
        <f t="shared" si="38"/>
        <v>Department of Professional and Occupational Regulation</v>
      </c>
      <c r="E75" s="62" t="str">
        <f>IF(C75=100, "YES", IF(ISNA(VLOOKUP(F75, BudgetBillItems!$D$2:$D$488, 1, FALSE)), "NO", "YES"))</f>
        <v>YES</v>
      </c>
      <c r="F75" s="12">
        <v>222</v>
      </c>
      <c r="G75" s="11" t="str">
        <f t="shared" si="39"/>
        <v>Department of Professional and Occupational Regulation</v>
      </c>
      <c r="H75" s="49">
        <f t="shared" si="40"/>
        <v>76000</v>
      </c>
      <c r="I75" s="62">
        <v>222</v>
      </c>
      <c r="J75" s="38">
        <v>0</v>
      </c>
      <c r="K75" s="13">
        <v>22153069</v>
      </c>
      <c r="L75" s="15">
        <f t="shared" si="41"/>
        <v>22153069</v>
      </c>
      <c r="M75" s="38"/>
      <c r="N75" s="13"/>
      <c r="O75" s="12" t="str">
        <f t="shared" si="42"/>
        <v>NO</v>
      </c>
      <c r="P75" s="54"/>
      <c r="Q75" s="38">
        <f t="shared" si="43"/>
        <v>0</v>
      </c>
      <c r="R75" s="13">
        <f t="shared" si="44"/>
        <v>22153069</v>
      </c>
      <c r="S75" s="15">
        <f t="shared" si="45"/>
        <v>22153069</v>
      </c>
      <c r="T75" s="42">
        <f t="shared" si="50"/>
        <v>5.5319397199861408E-4</v>
      </c>
      <c r="U75" s="43">
        <f t="shared" si="51"/>
        <v>0</v>
      </c>
      <c r="V75" s="42">
        <f t="shared" si="46"/>
        <v>0</v>
      </c>
      <c r="W75" s="43">
        <f t="shared" si="52"/>
        <v>1</v>
      </c>
      <c r="X75" s="38">
        <f t="shared" si="47"/>
        <v>2192</v>
      </c>
      <c r="Y75" s="13">
        <f t="shared" si="53"/>
        <v>0</v>
      </c>
      <c r="Z75" s="15">
        <f t="shared" si="54"/>
        <v>2192</v>
      </c>
      <c r="AA75" s="38">
        <f t="shared" si="55"/>
        <v>0</v>
      </c>
      <c r="AB75" s="13">
        <f t="shared" si="48"/>
        <v>0</v>
      </c>
      <c r="AC75" s="15">
        <f t="shared" si="49"/>
        <v>2192</v>
      </c>
    </row>
    <row r="76" spans="1:29" ht="45" x14ac:dyDescent="0.25">
      <c r="A76" s="14" t="str">
        <f t="shared" si="35"/>
        <v>Commerce and Trade</v>
      </c>
      <c r="B76" s="12">
        <f t="shared" si="36"/>
        <v>80050</v>
      </c>
      <c r="C76" s="12">
        <f t="shared" si="37"/>
        <v>310</v>
      </c>
      <c r="D76" s="11" t="str">
        <f t="shared" si="38"/>
        <v>Virginia Economic Development Partnership</v>
      </c>
      <c r="E76" s="62" t="str">
        <f>IF(C76=100, "YES", IF(ISNA(VLOOKUP(F76, BudgetBillItems!$D$2:$D$488, 1, FALSE)), "NO", "YES"))</f>
        <v>YES</v>
      </c>
      <c r="F76" s="12">
        <v>310</v>
      </c>
      <c r="G76" s="11" t="str">
        <f t="shared" si="39"/>
        <v>Virginia Economic Development Partnership</v>
      </c>
      <c r="H76" s="49">
        <f t="shared" si="40"/>
        <v>77000</v>
      </c>
      <c r="I76" s="62">
        <v>310</v>
      </c>
      <c r="J76" s="38">
        <v>17824746</v>
      </c>
      <c r="K76" s="13">
        <v>0</v>
      </c>
      <c r="L76" s="15">
        <f t="shared" si="41"/>
        <v>17824746</v>
      </c>
      <c r="M76" s="38"/>
      <c r="N76" s="13"/>
      <c r="O76" s="12" t="str">
        <f t="shared" si="42"/>
        <v>NO</v>
      </c>
      <c r="P76" s="54"/>
      <c r="Q76" s="38">
        <f t="shared" si="43"/>
        <v>17824746</v>
      </c>
      <c r="R76" s="13">
        <f t="shared" si="44"/>
        <v>0</v>
      </c>
      <c r="S76" s="15">
        <f t="shared" si="45"/>
        <v>17824746</v>
      </c>
      <c r="T76" s="42">
        <f t="shared" si="50"/>
        <v>4.4510952589035894E-4</v>
      </c>
      <c r="U76" s="43">
        <f t="shared" si="51"/>
        <v>1.1293888720844765E-3</v>
      </c>
      <c r="V76" s="42">
        <f t="shared" si="46"/>
        <v>1</v>
      </c>
      <c r="W76" s="43">
        <f t="shared" si="52"/>
        <v>0</v>
      </c>
      <c r="X76" s="38">
        <f t="shared" si="47"/>
        <v>1763</v>
      </c>
      <c r="Y76" s="13">
        <f t="shared" si="53"/>
        <v>1763</v>
      </c>
      <c r="Z76" s="15">
        <f t="shared" si="54"/>
        <v>0</v>
      </c>
      <c r="AA76" s="38">
        <f t="shared" si="55"/>
        <v>1763</v>
      </c>
      <c r="AB76" s="13">
        <f t="shared" si="48"/>
        <v>0</v>
      </c>
      <c r="AC76" s="15">
        <f t="shared" si="49"/>
        <v>0</v>
      </c>
    </row>
    <row r="77" spans="1:29" ht="30" x14ac:dyDescent="0.25">
      <c r="A77" s="14" t="str">
        <f t="shared" si="35"/>
        <v>Commerce and Trade</v>
      </c>
      <c r="B77" s="12">
        <f t="shared" si="36"/>
        <v>80050</v>
      </c>
      <c r="C77" s="12">
        <f t="shared" si="37"/>
        <v>182</v>
      </c>
      <c r="D77" s="11" t="str">
        <f t="shared" si="38"/>
        <v>Virginia Employment Commission</v>
      </c>
      <c r="E77" s="62" t="str">
        <f>IF(C77=100, "YES", IF(ISNA(VLOOKUP(F77, BudgetBillItems!$D$2:$D$488, 1, FALSE)), "NO", "YES"))</f>
        <v>YES</v>
      </c>
      <c r="F77" s="12">
        <v>182</v>
      </c>
      <c r="G77" s="11" t="str">
        <f t="shared" si="39"/>
        <v>Virginia Employment Commission</v>
      </c>
      <c r="H77" s="49">
        <f t="shared" si="40"/>
        <v>78000</v>
      </c>
      <c r="I77" s="62">
        <v>182</v>
      </c>
      <c r="J77" s="38">
        <v>0</v>
      </c>
      <c r="K77" s="13">
        <v>612735703</v>
      </c>
      <c r="L77" s="15">
        <f t="shared" si="41"/>
        <v>612735703</v>
      </c>
      <c r="M77" s="38"/>
      <c r="N77" s="13"/>
      <c r="O77" s="12" t="str">
        <f t="shared" si="42"/>
        <v>NO</v>
      </c>
      <c r="P77" s="54"/>
      <c r="Q77" s="38">
        <f t="shared" si="43"/>
        <v>0</v>
      </c>
      <c r="R77" s="13">
        <f t="shared" si="44"/>
        <v>612735703</v>
      </c>
      <c r="S77" s="15">
        <f t="shared" si="45"/>
        <v>612735703</v>
      </c>
      <c r="T77" s="42">
        <f t="shared" si="50"/>
        <v>1.530089114641105E-2</v>
      </c>
      <c r="U77" s="43">
        <f t="shared" si="51"/>
        <v>0</v>
      </c>
      <c r="V77" s="42">
        <f t="shared" si="46"/>
        <v>0</v>
      </c>
      <c r="W77" s="43">
        <f t="shared" si="52"/>
        <v>1</v>
      </c>
      <c r="X77" s="38">
        <f t="shared" si="47"/>
        <v>60619</v>
      </c>
      <c r="Y77" s="13">
        <f t="shared" si="53"/>
        <v>0</v>
      </c>
      <c r="Z77" s="15">
        <f t="shared" si="54"/>
        <v>60619</v>
      </c>
      <c r="AA77" s="38">
        <f t="shared" si="55"/>
        <v>0</v>
      </c>
      <c r="AB77" s="13">
        <f t="shared" si="48"/>
        <v>0</v>
      </c>
      <c r="AC77" s="15">
        <f t="shared" si="49"/>
        <v>60619</v>
      </c>
    </row>
    <row r="78" spans="1:29" ht="30" x14ac:dyDescent="0.25">
      <c r="A78" s="14" t="str">
        <f t="shared" si="35"/>
        <v>Commerce and Trade</v>
      </c>
      <c r="B78" s="12">
        <f t="shared" si="36"/>
        <v>80050</v>
      </c>
      <c r="C78" s="12">
        <f t="shared" si="37"/>
        <v>405</v>
      </c>
      <c r="D78" s="11" t="str">
        <f t="shared" si="38"/>
        <v>Virginia Racing Commission</v>
      </c>
      <c r="E78" s="62" t="str">
        <f>IF(C78=100, "YES", IF(ISNA(VLOOKUP(F78, BudgetBillItems!$D$2:$D$488, 1, FALSE)), "NO", "YES"))</f>
        <v>YES</v>
      </c>
      <c r="F78" s="12">
        <v>405</v>
      </c>
      <c r="G78" s="11" t="str">
        <f t="shared" si="39"/>
        <v>Virginia Racing Commission</v>
      </c>
      <c r="H78" s="49">
        <f t="shared" si="40"/>
        <v>79000</v>
      </c>
      <c r="I78" s="62">
        <v>405</v>
      </c>
      <c r="J78" s="38">
        <v>0</v>
      </c>
      <c r="K78" s="13">
        <v>3417726</v>
      </c>
      <c r="L78" s="15">
        <f t="shared" si="41"/>
        <v>3417726</v>
      </c>
      <c r="M78" s="38"/>
      <c r="N78" s="13"/>
      <c r="O78" s="12" t="str">
        <f t="shared" si="42"/>
        <v>NO</v>
      </c>
      <c r="P78" s="54"/>
      <c r="Q78" s="38">
        <f t="shared" si="43"/>
        <v>0</v>
      </c>
      <c r="R78" s="13">
        <f t="shared" si="44"/>
        <v>3417726</v>
      </c>
      <c r="S78" s="15">
        <f t="shared" si="45"/>
        <v>3417726</v>
      </c>
      <c r="T78" s="42">
        <f t="shared" si="50"/>
        <v>8.5345530280383965E-5</v>
      </c>
      <c r="U78" s="43">
        <f t="shared" si="51"/>
        <v>0</v>
      </c>
      <c r="V78" s="42">
        <f t="shared" si="46"/>
        <v>0</v>
      </c>
      <c r="W78" s="43">
        <f t="shared" si="52"/>
        <v>1</v>
      </c>
      <c r="X78" s="38">
        <f t="shared" si="47"/>
        <v>338</v>
      </c>
      <c r="Y78" s="13">
        <f t="shared" si="53"/>
        <v>0</v>
      </c>
      <c r="Z78" s="15">
        <f t="shared" si="54"/>
        <v>338</v>
      </c>
      <c r="AA78" s="38">
        <f t="shared" si="55"/>
        <v>0</v>
      </c>
      <c r="AB78" s="13">
        <f t="shared" si="48"/>
        <v>0</v>
      </c>
      <c r="AC78" s="15">
        <f t="shared" si="49"/>
        <v>338</v>
      </c>
    </row>
    <row r="79" spans="1:29" ht="30" x14ac:dyDescent="0.25">
      <c r="A79" s="14" t="str">
        <f t="shared" si="35"/>
        <v>Commerce and Trade</v>
      </c>
      <c r="B79" s="12">
        <f t="shared" si="36"/>
        <v>80050</v>
      </c>
      <c r="C79" s="12">
        <f t="shared" si="37"/>
        <v>320</v>
      </c>
      <c r="D79" s="11" t="str">
        <f t="shared" si="38"/>
        <v>Virginia Tourism Authority</v>
      </c>
      <c r="E79" s="62" t="str">
        <f>IF(C79=100, "YES", IF(ISNA(VLOOKUP(F79, BudgetBillItems!$D$2:$D$488, 1, FALSE)), "NO", "YES"))</f>
        <v>YES</v>
      </c>
      <c r="F79" s="12">
        <v>320</v>
      </c>
      <c r="G79" s="11" t="str">
        <f t="shared" si="39"/>
        <v>Virginia Tourism Authority</v>
      </c>
      <c r="H79" s="49">
        <f t="shared" si="40"/>
        <v>80000</v>
      </c>
      <c r="I79" s="62">
        <v>320</v>
      </c>
      <c r="J79" s="38">
        <v>19863612</v>
      </c>
      <c r="K79" s="13">
        <v>0</v>
      </c>
      <c r="L79" s="15">
        <f t="shared" si="41"/>
        <v>19863612</v>
      </c>
      <c r="M79" s="38"/>
      <c r="N79" s="13"/>
      <c r="O79" s="12" t="str">
        <f t="shared" si="42"/>
        <v>NO</v>
      </c>
      <c r="P79" s="54"/>
      <c r="Q79" s="38">
        <f t="shared" si="43"/>
        <v>19863612</v>
      </c>
      <c r="R79" s="13">
        <f t="shared" si="44"/>
        <v>0</v>
      </c>
      <c r="S79" s="15">
        <f t="shared" si="45"/>
        <v>19863612</v>
      </c>
      <c r="T79" s="42">
        <f t="shared" si="50"/>
        <v>4.9602294023096008E-4</v>
      </c>
      <c r="U79" s="43">
        <f t="shared" si="51"/>
        <v>1.2585729048932126E-3</v>
      </c>
      <c r="V79" s="42">
        <f t="shared" si="46"/>
        <v>1</v>
      </c>
      <c r="W79" s="43">
        <f t="shared" si="52"/>
        <v>0</v>
      </c>
      <c r="X79" s="38">
        <f t="shared" si="47"/>
        <v>1965</v>
      </c>
      <c r="Y79" s="13">
        <f t="shared" si="53"/>
        <v>1965</v>
      </c>
      <c r="Z79" s="15">
        <f t="shared" si="54"/>
        <v>0</v>
      </c>
      <c r="AA79" s="38">
        <f t="shared" si="55"/>
        <v>1965</v>
      </c>
      <c r="AB79" s="13">
        <f t="shared" si="48"/>
        <v>0</v>
      </c>
      <c r="AC79" s="15">
        <f t="shared" si="49"/>
        <v>0</v>
      </c>
    </row>
    <row r="80" spans="1:29" ht="75" x14ac:dyDescent="0.25">
      <c r="A80" s="14" t="str">
        <f t="shared" ref="A80" si="56">VLOOKUP(F80,List_Agencies,7,FALSE)</f>
        <v>Commerce and Trade</v>
      </c>
      <c r="B80" s="12">
        <f t="shared" ref="B80" si="57">VLOOKUP(F80,List_Agencies,8,FALSE)</f>
        <v>80050</v>
      </c>
      <c r="C80" s="12">
        <f t="shared" ref="C80" si="58">VLOOKUP(F80,List_Agencies,3,FALSE)</f>
        <v>350</v>
      </c>
      <c r="D80" s="11" t="str">
        <f t="shared" ref="D80" si="59">VLOOKUP(F80,List_Agencies,4,FALSE)</f>
        <v>Department of Small Business and Supplier Diversity</v>
      </c>
      <c r="E80" s="62" t="str">
        <f>IF(C80=100, "YES", IF(ISNA(VLOOKUP(F80, BudgetBillItems!$D$2:$D$488, 1, FALSE)), "NO", "YES"))</f>
        <v>YES</v>
      </c>
      <c r="F80" s="12">
        <v>350</v>
      </c>
      <c r="G80" s="11" t="str">
        <f t="shared" ref="G80" si="60">VLOOKUP(F80,List_Agencies,2,FALSE)</f>
        <v>Department of Small Business and Supplier Diversity</v>
      </c>
      <c r="H80" s="49">
        <f t="shared" ref="H80" si="61">VLOOKUP(F80,List_Agencies,5,FALSE)</f>
        <v>76050</v>
      </c>
      <c r="I80" s="62">
        <v>350</v>
      </c>
      <c r="J80" s="38">
        <v>0</v>
      </c>
      <c r="K80" s="13">
        <v>0</v>
      </c>
      <c r="L80" s="15">
        <f t="shared" si="41"/>
        <v>0</v>
      </c>
      <c r="M80" s="38">
        <v>12031700</v>
      </c>
      <c r="N80" s="13">
        <v>3181792</v>
      </c>
      <c r="O80" s="12" t="str">
        <f t="shared" si="42"/>
        <v>YES</v>
      </c>
      <c r="P80" s="54" t="s">
        <v>1267</v>
      </c>
      <c r="Q80" s="38">
        <f t="shared" si="43"/>
        <v>12031700</v>
      </c>
      <c r="R80" s="13">
        <f t="shared" si="44"/>
        <v>3181792</v>
      </c>
      <c r="S80" s="15">
        <f t="shared" si="45"/>
        <v>15213492</v>
      </c>
      <c r="T80" s="42">
        <f t="shared" si="50"/>
        <v>3.7990276053621012E-4</v>
      </c>
      <c r="U80" s="43">
        <f t="shared" si="51"/>
        <v>7.6233726372643943E-4</v>
      </c>
      <c r="V80" s="42">
        <f t="shared" si="46"/>
        <v>0.79085722068279918</v>
      </c>
      <c r="W80" s="43">
        <f t="shared" si="52"/>
        <v>0.20914277931720082</v>
      </c>
      <c r="X80" s="38">
        <f t="shared" si="47"/>
        <v>1505</v>
      </c>
      <c r="Y80" s="13">
        <f t="shared" si="53"/>
        <v>1190</v>
      </c>
      <c r="Z80" s="15">
        <f t="shared" si="54"/>
        <v>315</v>
      </c>
      <c r="AA80" s="38">
        <f t="shared" si="55"/>
        <v>1190</v>
      </c>
      <c r="AB80" s="13">
        <f t="shared" si="48"/>
        <v>0</v>
      </c>
      <c r="AC80" s="15">
        <f t="shared" si="49"/>
        <v>315</v>
      </c>
    </row>
    <row r="81" spans="1:29" ht="75" x14ac:dyDescent="0.25">
      <c r="A81" s="14" t="str">
        <f t="shared" si="35"/>
        <v>Commerce and Trade</v>
      </c>
      <c r="B81" s="12">
        <f t="shared" si="36"/>
        <v>80050</v>
      </c>
      <c r="C81" s="12">
        <f t="shared" si="37"/>
        <v>851</v>
      </c>
      <c r="D81" s="11" t="str">
        <f t="shared" si="38"/>
        <v>Tobacco Indemnification and Community Revitalization Commission</v>
      </c>
      <c r="E81" s="62" t="str">
        <f>IF(C81=100, "YES", IF(ISNA(VLOOKUP(F81, BudgetBillItems!$D$2:$D$488, 1, FALSE)), "NO", "YES"))</f>
        <v>NO</v>
      </c>
      <c r="F81" s="12">
        <v>851</v>
      </c>
      <c r="G81" s="11" t="str">
        <f t="shared" si="39"/>
        <v>Tobacco Indemnification and Community Revitalization Commission</v>
      </c>
      <c r="H81" s="49">
        <f t="shared" si="40"/>
        <v>80050</v>
      </c>
      <c r="I81" s="62">
        <v>851</v>
      </c>
      <c r="J81" s="38">
        <v>0</v>
      </c>
      <c r="K81" s="13">
        <v>0</v>
      </c>
      <c r="L81" s="15">
        <f t="shared" si="41"/>
        <v>0</v>
      </c>
      <c r="M81" s="38">
        <v>0</v>
      </c>
      <c r="N81" s="13">
        <v>77000000</v>
      </c>
      <c r="O81" s="12" t="str">
        <f t="shared" si="42"/>
        <v>YES</v>
      </c>
      <c r="P81" s="54" t="s">
        <v>337</v>
      </c>
      <c r="Q81" s="38">
        <f t="shared" si="43"/>
        <v>0</v>
      </c>
      <c r="R81" s="13">
        <f t="shared" si="44"/>
        <v>77000000</v>
      </c>
      <c r="S81" s="15">
        <f t="shared" si="45"/>
        <v>77000000</v>
      </c>
      <c r="T81" s="42">
        <f t="shared" si="50"/>
        <v>1.9228006667560726E-3</v>
      </c>
      <c r="U81" s="43">
        <f t="shared" si="51"/>
        <v>0</v>
      </c>
      <c r="V81" s="42">
        <f t="shared" si="46"/>
        <v>0</v>
      </c>
      <c r="W81" s="43">
        <f t="shared" si="52"/>
        <v>1</v>
      </c>
      <c r="X81" s="38">
        <f t="shared" si="47"/>
        <v>7618</v>
      </c>
      <c r="Y81" s="13">
        <f t="shared" si="53"/>
        <v>0</v>
      </c>
      <c r="Z81" s="15">
        <f t="shared" si="54"/>
        <v>7618</v>
      </c>
      <c r="AA81" s="38">
        <f t="shared" si="55"/>
        <v>0</v>
      </c>
      <c r="AB81" s="13">
        <f t="shared" si="48"/>
        <v>0</v>
      </c>
      <c r="AC81" s="15">
        <f t="shared" si="49"/>
        <v>7618</v>
      </c>
    </row>
    <row r="82" spans="1:29" x14ac:dyDescent="0.25">
      <c r="A82" s="14" t="str">
        <f t="shared" si="35"/>
        <v>Education</v>
      </c>
      <c r="B82" s="12">
        <f t="shared" si="36"/>
        <v>122500</v>
      </c>
      <c r="C82" s="12">
        <f t="shared" si="37"/>
        <v>185</v>
      </c>
      <c r="D82" s="11" t="str">
        <f t="shared" si="38"/>
        <v>Secretary of Education</v>
      </c>
      <c r="E82" s="62" t="str">
        <f>IF(C82=100, "YES", IF(ISNA(VLOOKUP(F82, BudgetBillItems!$D$2:$D$488, 1, FALSE)), "NO", "YES"))</f>
        <v>YES</v>
      </c>
      <c r="F82" s="12">
        <v>185</v>
      </c>
      <c r="G82" s="11" t="str">
        <f t="shared" si="39"/>
        <v>Secretary of Education</v>
      </c>
      <c r="H82" s="49">
        <f t="shared" si="40"/>
        <v>81000</v>
      </c>
      <c r="I82" s="62">
        <v>185</v>
      </c>
      <c r="J82" s="38">
        <v>1207073</v>
      </c>
      <c r="K82" s="13">
        <v>0</v>
      </c>
      <c r="L82" s="15">
        <f t="shared" si="41"/>
        <v>1207073</v>
      </c>
      <c r="M82" s="38"/>
      <c r="N82" s="13"/>
      <c r="O82" s="12" t="str">
        <f t="shared" si="42"/>
        <v>NO</v>
      </c>
      <c r="P82" s="54"/>
      <c r="Q82" s="38">
        <f t="shared" si="43"/>
        <v>1207073</v>
      </c>
      <c r="R82" s="13">
        <f t="shared" si="44"/>
        <v>0</v>
      </c>
      <c r="S82" s="15">
        <f t="shared" si="45"/>
        <v>1207073</v>
      </c>
      <c r="T82" s="42">
        <f t="shared" si="50"/>
        <v>3.0142347652250036E-5</v>
      </c>
      <c r="U82" s="43">
        <f t="shared" si="51"/>
        <v>7.6481023291643274E-5</v>
      </c>
      <c r="V82" s="42">
        <f t="shared" si="46"/>
        <v>1</v>
      </c>
      <c r="W82" s="43">
        <f t="shared" si="52"/>
        <v>0</v>
      </c>
      <c r="X82" s="38">
        <f t="shared" si="47"/>
        <v>119</v>
      </c>
      <c r="Y82" s="13">
        <f t="shared" si="53"/>
        <v>119</v>
      </c>
      <c r="Z82" s="15">
        <f t="shared" si="54"/>
        <v>0</v>
      </c>
      <c r="AA82" s="38">
        <f t="shared" si="55"/>
        <v>119</v>
      </c>
      <c r="AB82" s="13">
        <f t="shared" si="48"/>
        <v>0</v>
      </c>
      <c r="AC82" s="15">
        <f t="shared" si="49"/>
        <v>0</v>
      </c>
    </row>
    <row r="83" spans="1:29" ht="75" x14ac:dyDescent="0.25">
      <c r="A83" s="14" t="str">
        <f t="shared" si="35"/>
        <v>Education</v>
      </c>
      <c r="B83" s="12">
        <f t="shared" si="36"/>
        <v>122500</v>
      </c>
      <c r="C83" s="12">
        <f t="shared" si="37"/>
        <v>201</v>
      </c>
      <c r="D83" s="11" t="str">
        <f t="shared" si="38"/>
        <v>Department of Education, Central Office Operations</v>
      </c>
      <c r="E83" s="62" t="str">
        <f>IF(C83=100, "YES", IF(ISNA(VLOOKUP(F83, BudgetBillItems!$D$2:$D$488, 1, FALSE)), "NO", "YES"))</f>
        <v>YES</v>
      </c>
      <c r="F83" s="12">
        <v>201</v>
      </c>
      <c r="G83" s="11" t="str">
        <f t="shared" si="39"/>
        <v>Department of Education, Central Office Operations</v>
      </c>
      <c r="H83" s="49">
        <f t="shared" si="40"/>
        <v>82000</v>
      </c>
      <c r="I83" s="62">
        <v>201</v>
      </c>
      <c r="J83" s="38">
        <v>52375428</v>
      </c>
      <c r="K83" s="13">
        <v>42557083</v>
      </c>
      <c r="L83" s="15">
        <f t="shared" si="41"/>
        <v>94932511</v>
      </c>
      <c r="M83" s="38">
        <v>-450000</v>
      </c>
      <c r="N83" s="13">
        <v>0</v>
      </c>
      <c r="O83" s="12" t="str">
        <f t="shared" si="42"/>
        <v>YES</v>
      </c>
      <c r="P83" s="54" t="s">
        <v>1268</v>
      </c>
      <c r="Q83" s="38">
        <f t="shared" si="43"/>
        <v>51925428</v>
      </c>
      <c r="R83" s="13">
        <f t="shared" si="44"/>
        <v>42557083</v>
      </c>
      <c r="S83" s="15">
        <f t="shared" si="45"/>
        <v>94482511</v>
      </c>
      <c r="T83" s="42">
        <f t="shared" si="50"/>
        <v>2.3593640928258179E-3</v>
      </c>
      <c r="U83" s="43">
        <f t="shared" si="51"/>
        <v>3.2900328880660456E-3</v>
      </c>
      <c r="V83" s="42">
        <f t="shared" si="46"/>
        <v>0.54957713814358722</v>
      </c>
      <c r="W83" s="43">
        <f t="shared" si="52"/>
        <v>0.45042286185641278</v>
      </c>
      <c r="X83" s="38">
        <f t="shared" si="47"/>
        <v>9347</v>
      </c>
      <c r="Y83" s="13">
        <f t="shared" si="53"/>
        <v>5137</v>
      </c>
      <c r="Z83" s="15">
        <f t="shared" si="54"/>
        <v>4210</v>
      </c>
      <c r="AA83" s="38">
        <f t="shared" si="55"/>
        <v>5137</v>
      </c>
      <c r="AB83" s="13">
        <f t="shared" si="48"/>
        <v>0</v>
      </c>
      <c r="AC83" s="15">
        <f t="shared" si="49"/>
        <v>4210</v>
      </c>
    </row>
    <row r="84" spans="1:29" ht="45" x14ac:dyDescent="0.25">
      <c r="A84" s="14" t="str">
        <f t="shared" si="35"/>
        <v>Education</v>
      </c>
      <c r="B84" s="12">
        <f t="shared" si="36"/>
        <v>122500</v>
      </c>
      <c r="C84" s="12">
        <f t="shared" si="37"/>
        <v>201</v>
      </c>
      <c r="D84" s="11" t="str">
        <f t="shared" si="38"/>
        <v>Department of Education, Central Office Operations</v>
      </c>
      <c r="E84" s="62" t="str">
        <f>IF(C84=100, "YES", IF(ISNA(VLOOKUP(F84, BudgetBillItems!$D$2:$D$488, 1, FALSE)), "NO", "YES"))</f>
        <v>YES</v>
      </c>
      <c r="F84" s="12">
        <v>197</v>
      </c>
      <c r="G84" s="11" t="str">
        <f t="shared" si="39"/>
        <v>Direct Aid to Public Education</v>
      </c>
      <c r="H84" s="49">
        <f t="shared" si="40"/>
        <v>83000</v>
      </c>
      <c r="I84" s="62">
        <v>201</v>
      </c>
      <c r="J84" s="38">
        <v>5342473570</v>
      </c>
      <c r="K84" s="13">
        <v>1472363713</v>
      </c>
      <c r="L84" s="15">
        <f t="shared" si="41"/>
        <v>6814837283</v>
      </c>
      <c r="M84" s="38"/>
      <c r="N84" s="13"/>
      <c r="O84" s="12" t="str">
        <f t="shared" si="42"/>
        <v>NO</v>
      </c>
      <c r="P84" s="54"/>
      <c r="Q84" s="38">
        <f t="shared" si="43"/>
        <v>5342473570</v>
      </c>
      <c r="R84" s="13">
        <f t="shared" si="44"/>
        <v>1472363713</v>
      </c>
      <c r="S84" s="15">
        <f t="shared" si="45"/>
        <v>6814837283</v>
      </c>
      <c r="T84" s="42">
        <f t="shared" si="50"/>
        <v>0.17017628144917588</v>
      </c>
      <c r="U84" s="43">
        <f t="shared" si="51"/>
        <v>0.33850301145180001</v>
      </c>
      <c r="V84" s="42">
        <f t="shared" si="46"/>
        <v>0.78394734138804822</v>
      </c>
      <c r="W84" s="43">
        <f t="shared" si="52"/>
        <v>0.21605265861195178</v>
      </c>
      <c r="X84" s="38">
        <f t="shared" si="47"/>
        <v>674200</v>
      </c>
      <c r="Y84" s="13">
        <f t="shared" si="53"/>
        <v>528537</v>
      </c>
      <c r="Z84" s="15">
        <f t="shared" si="54"/>
        <v>145663</v>
      </c>
      <c r="AA84" s="38">
        <f t="shared" si="55"/>
        <v>528537</v>
      </c>
      <c r="AB84" s="13">
        <f t="shared" si="48"/>
        <v>0</v>
      </c>
      <c r="AC84" s="15">
        <f t="shared" si="49"/>
        <v>145663</v>
      </c>
    </row>
    <row r="85" spans="1:29" ht="30" x14ac:dyDescent="0.25">
      <c r="A85" s="14" t="str">
        <f t="shared" ref="A85" si="62">VLOOKUP(F85,List_Agencies,7,FALSE)</f>
        <v>Education</v>
      </c>
      <c r="B85" s="12">
        <f t="shared" ref="B85" si="63">VLOOKUP(F85,List_Agencies,8,FALSE)</f>
        <v>122500</v>
      </c>
      <c r="C85" s="12">
        <f t="shared" ref="C85" si="64">VLOOKUP(F85,List_Agencies,3,FALSE)</f>
        <v>920</v>
      </c>
      <c r="D85" s="11" t="str">
        <f t="shared" ref="D85" si="65">VLOOKUP(F85,List_Agencies,4,FALSE)</f>
        <v>Opportunity Educational Institution</v>
      </c>
      <c r="E85" s="62" t="str">
        <f>IF(C85=100, "YES", IF(ISNA(VLOOKUP(F85, BudgetBillItems!$D$2:$D$488, 1, FALSE)), "NO", "YES"))</f>
        <v>YES</v>
      </c>
      <c r="F85" s="12">
        <v>920</v>
      </c>
      <c r="G85" s="11" t="str">
        <f t="shared" ref="G85" si="66">VLOOKUP(F85,List_Agencies,2,FALSE)</f>
        <v>Opportunity Educational Institution</v>
      </c>
      <c r="H85" s="49">
        <f t="shared" ref="H85" si="67">VLOOKUP(F85,List_Agencies,5,FALSE)</f>
        <v>84000</v>
      </c>
      <c r="I85" s="62">
        <v>920</v>
      </c>
      <c r="J85" s="38">
        <v>0</v>
      </c>
      <c r="K85" s="13">
        <v>0</v>
      </c>
      <c r="L85" s="15">
        <f t="shared" si="41"/>
        <v>0</v>
      </c>
      <c r="M85" s="38">
        <v>600000</v>
      </c>
      <c r="N85" s="13">
        <v>0</v>
      </c>
      <c r="O85" s="12" t="str">
        <f t="shared" si="42"/>
        <v>YES</v>
      </c>
      <c r="P85" s="54" t="s">
        <v>1269</v>
      </c>
      <c r="Q85" s="38">
        <f t="shared" si="43"/>
        <v>600000</v>
      </c>
      <c r="R85" s="13">
        <f t="shared" si="44"/>
        <v>0</v>
      </c>
      <c r="S85" s="15">
        <f t="shared" si="45"/>
        <v>600000</v>
      </c>
      <c r="T85" s="42">
        <f t="shared" si="50"/>
        <v>1.4982862338359008E-5</v>
      </c>
      <c r="U85" s="43">
        <f t="shared" si="51"/>
        <v>3.8016436433410377E-5</v>
      </c>
      <c r="V85" s="42">
        <f t="shared" si="46"/>
        <v>1</v>
      </c>
      <c r="W85" s="43">
        <f t="shared" si="52"/>
        <v>0</v>
      </c>
      <c r="X85" s="38">
        <f t="shared" si="47"/>
        <v>59</v>
      </c>
      <c r="Y85" s="13">
        <f t="shared" si="53"/>
        <v>59</v>
      </c>
      <c r="Z85" s="15">
        <f t="shared" si="54"/>
        <v>0</v>
      </c>
      <c r="AA85" s="38">
        <f t="shared" si="55"/>
        <v>59</v>
      </c>
      <c r="AB85" s="13">
        <f t="shared" si="48"/>
        <v>0</v>
      </c>
      <c r="AC85" s="15">
        <f t="shared" si="49"/>
        <v>0</v>
      </c>
    </row>
    <row r="86" spans="1:29" ht="45" x14ac:dyDescent="0.25">
      <c r="A86" s="14" t="str">
        <f t="shared" si="35"/>
        <v>Education</v>
      </c>
      <c r="B86" s="12">
        <f t="shared" si="36"/>
        <v>122500</v>
      </c>
      <c r="C86" s="12">
        <f t="shared" si="37"/>
        <v>201</v>
      </c>
      <c r="D86" s="11" t="str">
        <f t="shared" si="38"/>
        <v>Department of Education, Central Office Operations</v>
      </c>
      <c r="E86" s="62" t="str">
        <f>IF(C86=100, "YES", IF(ISNA(VLOOKUP(F86, BudgetBillItems!$D$2:$D$488, 1, FALSE)), "NO", "YES"))</f>
        <v>YES</v>
      </c>
      <c r="F86" s="12">
        <v>218</v>
      </c>
      <c r="G86" s="11" t="str">
        <f t="shared" si="39"/>
        <v>Virginia School for the Deaf and the Blind</v>
      </c>
      <c r="H86" s="49">
        <f t="shared" si="40"/>
        <v>85000</v>
      </c>
      <c r="I86" s="62">
        <v>218</v>
      </c>
      <c r="J86" s="38">
        <v>9017522</v>
      </c>
      <c r="K86" s="13">
        <v>1239237</v>
      </c>
      <c r="L86" s="15">
        <f t="shared" si="41"/>
        <v>10256759</v>
      </c>
      <c r="M86" s="38"/>
      <c r="N86" s="13"/>
      <c r="O86" s="12" t="str">
        <f t="shared" si="42"/>
        <v>NO</v>
      </c>
      <c r="P86" s="54"/>
      <c r="Q86" s="38">
        <f t="shared" si="43"/>
        <v>9017522</v>
      </c>
      <c r="R86" s="13">
        <f t="shared" si="44"/>
        <v>1239237</v>
      </c>
      <c r="S86" s="15">
        <f t="shared" si="45"/>
        <v>10256759</v>
      </c>
      <c r="T86" s="42">
        <f t="shared" si="50"/>
        <v>2.5612601355787468E-4</v>
      </c>
      <c r="U86" s="43">
        <f t="shared" si="51"/>
        <v>5.7135675316646601E-4</v>
      </c>
      <c r="V86" s="42">
        <f t="shared" si="46"/>
        <v>0.87917850073302883</v>
      </c>
      <c r="W86" s="43">
        <f t="shared" si="52"/>
        <v>0.12082149926697117</v>
      </c>
      <c r="X86" s="38">
        <f t="shared" si="47"/>
        <v>1015</v>
      </c>
      <c r="Y86" s="13">
        <f t="shared" si="53"/>
        <v>892</v>
      </c>
      <c r="Z86" s="15">
        <f t="shared" si="54"/>
        <v>123</v>
      </c>
      <c r="AA86" s="38">
        <f t="shared" si="55"/>
        <v>892</v>
      </c>
      <c r="AB86" s="13">
        <f t="shared" si="48"/>
        <v>0</v>
      </c>
      <c r="AC86" s="15">
        <f t="shared" si="49"/>
        <v>123</v>
      </c>
    </row>
    <row r="87" spans="1:29" ht="30" x14ac:dyDescent="0.25">
      <c r="A87" s="14" t="str">
        <f t="shared" si="35"/>
        <v>Education</v>
      </c>
      <c r="B87" s="12">
        <f t="shared" si="36"/>
        <v>122500</v>
      </c>
      <c r="C87" s="12">
        <f t="shared" si="37"/>
        <v>245</v>
      </c>
      <c r="D87" s="11" t="str">
        <f t="shared" si="38"/>
        <v>State Council of Higher Education for Virginia</v>
      </c>
      <c r="E87" s="62" t="str">
        <f>IF(C87=100, "YES", IF(ISNA(VLOOKUP(F87, BudgetBillItems!$D$2:$D$488, 1, FALSE)), "NO", "YES"))</f>
        <v>YES</v>
      </c>
      <c r="F87" s="12">
        <v>245</v>
      </c>
      <c r="G87" s="11" t="str">
        <f t="shared" si="39"/>
        <v>State Council of Higher Education for Virginia</v>
      </c>
      <c r="H87" s="49">
        <f t="shared" si="40"/>
        <v>86000</v>
      </c>
      <c r="I87" s="62">
        <v>245</v>
      </c>
      <c r="J87" s="38">
        <v>80984077</v>
      </c>
      <c r="K87" s="13">
        <v>9425506</v>
      </c>
      <c r="L87" s="15">
        <f t="shared" si="41"/>
        <v>90409583</v>
      </c>
      <c r="M87" s="38"/>
      <c r="N87" s="13"/>
      <c r="O87" s="12" t="str">
        <f t="shared" si="42"/>
        <v>NO</v>
      </c>
      <c r="P87" s="54"/>
      <c r="Q87" s="38">
        <f t="shared" si="43"/>
        <v>80984077</v>
      </c>
      <c r="R87" s="13">
        <f t="shared" si="44"/>
        <v>9425506</v>
      </c>
      <c r="S87" s="15">
        <f t="shared" si="45"/>
        <v>90409583</v>
      </c>
      <c r="T87" s="42">
        <f t="shared" si="50"/>
        <v>2.2576572269290712E-3</v>
      </c>
      <c r="U87" s="43">
        <f t="shared" si="51"/>
        <v>5.1312100256481856E-3</v>
      </c>
      <c r="V87" s="42">
        <f t="shared" si="46"/>
        <v>0.89574660464919964</v>
      </c>
      <c r="W87" s="43">
        <f t="shared" si="52"/>
        <v>0.10425339535080036</v>
      </c>
      <c r="X87" s="38">
        <f t="shared" si="47"/>
        <v>8944</v>
      </c>
      <c r="Y87" s="13">
        <f t="shared" si="53"/>
        <v>8012</v>
      </c>
      <c r="Z87" s="15">
        <f t="shared" si="54"/>
        <v>932</v>
      </c>
      <c r="AA87" s="38">
        <f t="shared" si="55"/>
        <v>8012</v>
      </c>
      <c r="AB87" s="13">
        <f t="shared" si="48"/>
        <v>0</v>
      </c>
      <c r="AC87" s="15">
        <f t="shared" si="49"/>
        <v>932</v>
      </c>
    </row>
    <row r="88" spans="1:29" ht="30" x14ac:dyDescent="0.25">
      <c r="A88" s="14" t="str">
        <f t="shared" si="35"/>
        <v>Education</v>
      </c>
      <c r="B88" s="12">
        <f t="shared" si="36"/>
        <v>122500</v>
      </c>
      <c r="C88" s="12">
        <f t="shared" si="37"/>
        <v>242</v>
      </c>
      <c r="D88" s="11" t="str">
        <f t="shared" si="38"/>
        <v>Christopher Newport University</v>
      </c>
      <c r="E88" s="62" t="str">
        <f>IF(C88=100, "YES", IF(ISNA(VLOOKUP(F88, BudgetBillItems!$D$2:$D$488, 1, FALSE)), "NO", "YES"))</f>
        <v>YES</v>
      </c>
      <c r="F88" s="12">
        <v>242</v>
      </c>
      <c r="G88" s="11" t="str">
        <f t="shared" si="39"/>
        <v>Christopher Newport University</v>
      </c>
      <c r="H88" s="49">
        <f t="shared" si="40"/>
        <v>87000</v>
      </c>
      <c r="I88" s="62">
        <v>242</v>
      </c>
      <c r="J88" s="38">
        <v>29060823</v>
      </c>
      <c r="K88" s="13">
        <v>96450736</v>
      </c>
      <c r="L88" s="15">
        <f t="shared" si="41"/>
        <v>125511559</v>
      </c>
      <c r="M88" s="38"/>
      <c r="N88" s="13"/>
      <c r="O88" s="12" t="str">
        <f t="shared" si="42"/>
        <v>NO</v>
      </c>
      <c r="P88" s="54"/>
      <c r="Q88" s="38">
        <f t="shared" si="43"/>
        <v>29060823</v>
      </c>
      <c r="R88" s="13">
        <f t="shared" si="44"/>
        <v>96450736</v>
      </c>
      <c r="S88" s="15">
        <f t="shared" si="45"/>
        <v>125511559</v>
      </c>
      <c r="T88" s="42">
        <f t="shared" si="50"/>
        <v>3.1342040172830411E-3</v>
      </c>
      <c r="U88" s="43">
        <f t="shared" si="51"/>
        <v>1.8413148838034837E-3</v>
      </c>
      <c r="V88" s="42">
        <f t="shared" si="46"/>
        <v>0.23153901705579166</v>
      </c>
      <c r="W88" s="43">
        <f t="shared" si="52"/>
        <v>0.76846098294420839</v>
      </c>
      <c r="X88" s="38">
        <f t="shared" si="47"/>
        <v>12417</v>
      </c>
      <c r="Y88" s="13">
        <f t="shared" si="53"/>
        <v>2875</v>
      </c>
      <c r="Z88" s="15">
        <f t="shared" si="54"/>
        <v>9542</v>
      </c>
      <c r="AA88" s="38">
        <f t="shared" si="55"/>
        <v>2875</v>
      </c>
      <c r="AB88" s="13">
        <f t="shared" si="48"/>
        <v>0</v>
      </c>
      <c r="AC88" s="15">
        <f t="shared" si="49"/>
        <v>9542</v>
      </c>
    </row>
    <row r="89" spans="1:29" ht="30" x14ac:dyDescent="0.25">
      <c r="A89" s="14" t="str">
        <f t="shared" si="35"/>
        <v>Education</v>
      </c>
      <c r="B89" s="12">
        <f t="shared" si="36"/>
        <v>122500</v>
      </c>
      <c r="C89" s="12">
        <f t="shared" si="37"/>
        <v>204</v>
      </c>
      <c r="D89" s="11" t="str">
        <f t="shared" si="38"/>
        <v>The College of William and Mary in Virginia</v>
      </c>
      <c r="E89" s="62" t="str">
        <f>IF(C89=100, "YES", IF(ISNA(VLOOKUP(F89, BudgetBillItems!$D$2:$D$488, 1, FALSE)), "NO", "YES"))</f>
        <v>YES</v>
      </c>
      <c r="F89" s="12">
        <v>204</v>
      </c>
      <c r="G89" s="11" t="str">
        <f t="shared" si="39"/>
        <v>The College of William and Mary in Virginia</v>
      </c>
      <c r="H89" s="49">
        <f t="shared" si="40"/>
        <v>88000</v>
      </c>
      <c r="I89" s="62">
        <v>204</v>
      </c>
      <c r="J89" s="38">
        <v>42402263</v>
      </c>
      <c r="K89" s="13">
        <v>246599747</v>
      </c>
      <c r="L89" s="15">
        <f t="shared" si="41"/>
        <v>289002010</v>
      </c>
      <c r="M89" s="38"/>
      <c r="N89" s="13"/>
      <c r="O89" s="12" t="str">
        <f t="shared" si="42"/>
        <v>NO</v>
      </c>
      <c r="P89" s="54"/>
      <c r="Q89" s="38">
        <f t="shared" si="43"/>
        <v>42402263</v>
      </c>
      <c r="R89" s="13">
        <f t="shared" si="44"/>
        <v>246599747</v>
      </c>
      <c r="S89" s="15">
        <f t="shared" si="45"/>
        <v>289002010</v>
      </c>
      <c r="T89" s="42">
        <f t="shared" si="50"/>
        <v>7.2167955522317558E-3</v>
      </c>
      <c r="U89" s="43">
        <f t="shared" si="51"/>
        <v>2.6866382266204146E-3</v>
      </c>
      <c r="V89" s="42">
        <f t="shared" si="46"/>
        <v>0.14671961278054779</v>
      </c>
      <c r="W89" s="43">
        <f t="shared" si="52"/>
        <v>0.85328038721945221</v>
      </c>
      <c r="X89" s="38">
        <f t="shared" si="47"/>
        <v>28591</v>
      </c>
      <c r="Y89" s="13">
        <f t="shared" si="53"/>
        <v>4195</v>
      </c>
      <c r="Z89" s="15">
        <f t="shared" si="54"/>
        <v>24396</v>
      </c>
      <c r="AA89" s="38">
        <f t="shared" si="55"/>
        <v>4195</v>
      </c>
      <c r="AB89" s="13">
        <f t="shared" si="48"/>
        <v>0</v>
      </c>
      <c r="AC89" s="15">
        <f t="shared" si="49"/>
        <v>24396</v>
      </c>
    </row>
    <row r="90" spans="1:29" ht="30" x14ac:dyDescent="0.25">
      <c r="A90" s="14" t="str">
        <f t="shared" si="35"/>
        <v>Education</v>
      </c>
      <c r="B90" s="12">
        <f t="shared" si="36"/>
        <v>122500</v>
      </c>
      <c r="C90" s="12">
        <f t="shared" si="37"/>
        <v>204</v>
      </c>
      <c r="D90" s="11" t="str">
        <f t="shared" si="38"/>
        <v>The College of William and Mary in Virginia</v>
      </c>
      <c r="E90" s="62" t="str">
        <f>IF(C90=100, "YES", IF(ISNA(VLOOKUP(F90, BudgetBillItems!$D$2:$D$488, 1, FALSE)), "NO", "YES"))</f>
        <v>YES</v>
      </c>
      <c r="F90" s="12">
        <v>241</v>
      </c>
      <c r="G90" s="11" t="str">
        <f t="shared" si="39"/>
        <v>Richard Bland College</v>
      </c>
      <c r="H90" s="49">
        <f t="shared" si="40"/>
        <v>89000</v>
      </c>
      <c r="I90" s="62">
        <v>241</v>
      </c>
      <c r="J90" s="38">
        <v>5927447</v>
      </c>
      <c r="K90" s="13">
        <v>7543050</v>
      </c>
      <c r="L90" s="15">
        <f t="shared" si="41"/>
        <v>13470497</v>
      </c>
      <c r="M90" s="38"/>
      <c r="N90" s="13"/>
      <c r="O90" s="12" t="str">
        <f t="shared" si="42"/>
        <v>NO</v>
      </c>
      <c r="P90" s="54"/>
      <c r="Q90" s="38">
        <f t="shared" si="43"/>
        <v>5927447</v>
      </c>
      <c r="R90" s="13">
        <f t="shared" si="44"/>
        <v>7543050</v>
      </c>
      <c r="S90" s="15">
        <f t="shared" si="45"/>
        <v>13470497</v>
      </c>
      <c r="T90" s="42">
        <f t="shared" si="50"/>
        <v>3.3637767030046331E-4</v>
      </c>
      <c r="U90" s="43">
        <f t="shared" si="51"/>
        <v>3.7556735347984841E-4</v>
      </c>
      <c r="V90" s="42">
        <f t="shared" si="46"/>
        <v>0.44003179689658073</v>
      </c>
      <c r="W90" s="43">
        <f t="shared" si="52"/>
        <v>0.55996820310341922</v>
      </c>
      <c r="X90" s="38">
        <f t="shared" si="47"/>
        <v>1333</v>
      </c>
      <c r="Y90" s="13">
        <f t="shared" si="53"/>
        <v>587</v>
      </c>
      <c r="Z90" s="15">
        <f t="shared" si="54"/>
        <v>746</v>
      </c>
      <c r="AA90" s="38">
        <f t="shared" si="55"/>
        <v>587</v>
      </c>
      <c r="AB90" s="13">
        <f t="shared" si="48"/>
        <v>0</v>
      </c>
      <c r="AC90" s="15">
        <f t="shared" si="49"/>
        <v>746</v>
      </c>
    </row>
    <row r="91" spans="1:29" ht="30" x14ac:dyDescent="0.25">
      <c r="A91" s="14" t="str">
        <f t="shared" si="35"/>
        <v>Education</v>
      </c>
      <c r="B91" s="12">
        <f t="shared" si="36"/>
        <v>122500</v>
      </c>
      <c r="C91" s="12">
        <f t="shared" si="37"/>
        <v>204</v>
      </c>
      <c r="D91" s="11" t="str">
        <f t="shared" si="38"/>
        <v>The College of William and Mary in Virginia</v>
      </c>
      <c r="E91" s="62" t="str">
        <f>IF(C91=100, "YES", IF(ISNA(VLOOKUP(F91, BudgetBillItems!$D$2:$D$488, 1, FALSE)), "NO", "YES"))</f>
        <v>YES</v>
      </c>
      <c r="F91" s="12">
        <v>268</v>
      </c>
      <c r="G91" s="11" t="str">
        <f t="shared" si="39"/>
        <v>Virginia Institute of Marine Science</v>
      </c>
      <c r="H91" s="49">
        <f t="shared" si="40"/>
        <v>90000</v>
      </c>
      <c r="I91" s="62">
        <v>268</v>
      </c>
      <c r="J91" s="38">
        <v>17733510</v>
      </c>
      <c r="K91" s="13">
        <v>24908331</v>
      </c>
      <c r="L91" s="15">
        <f t="shared" si="41"/>
        <v>42641841</v>
      </c>
      <c r="M91" s="38"/>
      <c r="N91" s="13"/>
      <c r="O91" s="12" t="str">
        <f t="shared" si="42"/>
        <v>NO</v>
      </c>
      <c r="P91" s="54"/>
      <c r="Q91" s="38">
        <f t="shared" si="43"/>
        <v>17733510</v>
      </c>
      <c r="R91" s="13">
        <f t="shared" si="44"/>
        <v>24908331</v>
      </c>
      <c r="S91" s="15">
        <f t="shared" si="45"/>
        <v>42641841</v>
      </c>
      <c r="T91" s="42">
        <f t="shared" si="50"/>
        <v>1.064828055928655E-3</v>
      </c>
      <c r="U91" s="43">
        <f t="shared" si="51"/>
        <v>1.1236080927604121E-3</v>
      </c>
      <c r="V91" s="42">
        <f t="shared" si="46"/>
        <v>0.4158711158835755</v>
      </c>
      <c r="W91" s="43">
        <f t="shared" si="52"/>
        <v>0.5841288841164245</v>
      </c>
      <c r="X91" s="38">
        <f t="shared" si="47"/>
        <v>4219</v>
      </c>
      <c r="Y91" s="13">
        <f t="shared" si="53"/>
        <v>1755</v>
      </c>
      <c r="Z91" s="15">
        <f t="shared" si="54"/>
        <v>2464</v>
      </c>
      <c r="AA91" s="38">
        <f t="shared" si="55"/>
        <v>1755</v>
      </c>
      <c r="AB91" s="13">
        <f t="shared" si="48"/>
        <v>0</v>
      </c>
      <c r="AC91" s="15">
        <f t="shared" si="49"/>
        <v>2464</v>
      </c>
    </row>
    <row r="92" spans="1:29" ht="30" x14ac:dyDescent="0.25">
      <c r="A92" s="14" t="str">
        <f t="shared" si="35"/>
        <v>Education</v>
      </c>
      <c r="B92" s="12">
        <f t="shared" si="36"/>
        <v>122500</v>
      </c>
      <c r="C92" s="12">
        <f t="shared" si="37"/>
        <v>247</v>
      </c>
      <c r="D92" s="11" t="str">
        <f t="shared" si="38"/>
        <v>George Mason University</v>
      </c>
      <c r="E92" s="62" t="str">
        <f>IF(C92=100, "YES", IF(ISNA(VLOOKUP(F92, BudgetBillItems!$D$2:$D$488, 1, FALSE)), "NO", "YES"))</f>
        <v>YES</v>
      </c>
      <c r="F92" s="12">
        <v>247</v>
      </c>
      <c r="G92" s="11" t="str">
        <f t="shared" si="39"/>
        <v>George Mason University</v>
      </c>
      <c r="H92" s="49">
        <f t="shared" si="40"/>
        <v>91000</v>
      </c>
      <c r="I92" s="62">
        <v>247</v>
      </c>
      <c r="J92" s="38">
        <v>134694996</v>
      </c>
      <c r="K92" s="13">
        <v>721522950</v>
      </c>
      <c r="L92" s="15">
        <f t="shared" si="41"/>
        <v>856217946</v>
      </c>
      <c r="M92" s="38"/>
      <c r="N92" s="13"/>
      <c r="O92" s="12" t="str">
        <f t="shared" si="42"/>
        <v>NO</v>
      </c>
      <c r="P92" s="54"/>
      <c r="Q92" s="38">
        <f t="shared" si="43"/>
        <v>134694996</v>
      </c>
      <c r="R92" s="13">
        <f t="shared" si="44"/>
        <v>721522950</v>
      </c>
      <c r="S92" s="15">
        <f t="shared" si="45"/>
        <v>856217946</v>
      </c>
      <c r="T92" s="42">
        <f t="shared" si="50"/>
        <v>2.1380992694250846E-2</v>
      </c>
      <c r="U92" s="43">
        <f t="shared" si="51"/>
        <v>8.5343729222207756E-3</v>
      </c>
      <c r="V92" s="42">
        <f t="shared" si="46"/>
        <v>0.15731391362357638</v>
      </c>
      <c r="W92" s="43">
        <f t="shared" si="52"/>
        <v>0.84268608637642362</v>
      </c>
      <c r="X92" s="38">
        <f t="shared" si="47"/>
        <v>84707</v>
      </c>
      <c r="Y92" s="13">
        <f t="shared" si="53"/>
        <v>13326</v>
      </c>
      <c r="Z92" s="15">
        <f t="shared" si="54"/>
        <v>71381</v>
      </c>
      <c r="AA92" s="38">
        <f t="shared" si="55"/>
        <v>13326</v>
      </c>
      <c r="AB92" s="13">
        <f t="shared" si="48"/>
        <v>0</v>
      </c>
      <c r="AC92" s="15">
        <f t="shared" si="49"/>
        <v>71381</v>
      </c>
    </row>
    <row r="93" spans="1:29" ht="30" x14ac:dyDescent="0.25">
      <c r="A93" s="14" t="str">
        <f t="shared" si="35"/>
        <v>Education</v>
      </c>
      <c r="B93" s="12">
        <f t="shared" si="36"/>
        <v>122500</v>
      </c>
      <c r="C93" s="12">
        <f t="shared" si="37"/>
        <v>216</v>
      </c>
      <c r="D93" s="11" t="str">
        <f t="shared" si="38"/>
        <v>James Madison University</v>
      </c>
      <c r="E93" s="62" t="str">
        <f>IF(C93=100, "YES", IF(ISNA(VLOOKUP(F93, BudgetBillItems!$D$2:$D$488, 1, FALSE)), "NO", "YES"))</f>
        <v>YES</v>
      </c>
      <c r="F93" s="12">
        <v>216</v>
      </c>
      <c r="G93" s="11" t="str">
        <f t="shared" si="39"/>
        <v>James Madison University</v>
      </c>
      <c r="H93" s="49">
        <f t="shared" si="40"/>
        <v>92000</v>
      </c>
      <c r="I93" s="62">
        <v>216</v>
      </c>
      <c r="J93" s="38">
        <v>77769801</v>
      </c>
      <c r="K93" s="13">
        <v>408157406</v>
      </c>
      <c r="L93" s="15">
        <f t="shared" si="41"/>
        <v>485927207</v>
      </c>
      <c r="M93" s="38"/>
      <c r="N93" s="13"/>
      <c r="O93" s="12" t="str">
        <f t="shared" si="42"/>
        <v>NO</v>
      </c>
      <c r="P93" s="54"/>
      <c r="Q93" s="38">
        <f t="shared" si="43"/>
        <v>77769801</v>
      </c>
      <c r="R93" s="13">
        <f t="shared" si="44"/>
        <v>408157406</v>
      </c>
      <c r="S93" s="15">
        <f t="shared" si="45"/>
        <v>485927207</v>
      </c>
      <c r="T93" s="42">
        <f t="shared" si="50"/>
        <v>1.213430074824047E-2</v>
      </c>
      <c r="U93" s="43">
        <f t="shared" si="51"/>
        <v>4.9275511602591242E-3</v>
      </c>
      <c r="V93" s="42">
        <f t="shared" si="46"/>
        <v>0.16004413805131928</v>
      </c>
      <c r="W93" s="43">
        <f t="shared" si="52"/>
        <v>0.83995586194868066</v>
      </c>
      <c r="X93" s="38">
        <f t="shared" si="47"/>
        <v>48073</v>
      </c>
      <c r="Y93" s="13">
        <f t="shared" si="53"/>
        <v>7694</v>
      </c>
      <c r="Z93" s="15">
        <f t="shared" si="54"/>
        <v>40379</v>
      </c>
      <c r="AA93" s="38">
        <f t="shared" si="55"/>
        <v>7694</v>
      </c>
      <c r="AB93" s="13">
        <f t="shared" si="48"/>
        <v>0</v>
      </c>
      <c r="AC93" s="15">
        <f t="shared" si="49"/>
        <v>40379</v>
      </c>
    </row>
    <row r="94" spans="1:29" x14ac:dyDescent="0.25">
      <c r="A94" s="14" t="str">
        <f t="shared" si="35"/>
        <v>Education</v>
      </c>
      <c r="B94" s="12">
        <f t="shared" si="36"/>
        <v>122500</v>
      </c>
      <c r="C94" s="12">
        <f t="shared" si="37"/>
        <v>214</v>
      </c>
      <c r="D94" s="11" t="str">
        <f t="shared" si="38"/>
        <v>Longwood University</v>
      </c>
      <c r="E94" s="62" t="str">
        <f>IF(C94=100, "YES", IF(ISNA(VLOOKUP(F94, BudgetBillItems!$D$2:$D$488, 1, FALSE)), "NO", "YES"))</f>
        <v>YES</v>
      </c>
      <c r="F94" s="12">
        <v>214</v>
      </c>
      <c r="G94" s="11" t="str">
        <f t="shared" si="39"/>
        <v>Longwood University</v>
      </c>
      <c r="H94" s="49">
        <f t="shared" si="40"/>
        <v>93000</v>
      </c>
      <c r="I94" s="62">
        <v>214</v>
      </c>
      <c r="J94" s="38">
        <v>27801096</v>
      </c>
      <c r="K94" s="13">
        <v>83748114</v>
      </c>
      <c r="L94" s="15">
        <f t="shared" si="41"/>
        <v>111549210</v>
      </c>
      <c r="M94" s="38"/>
      <c r="N94" s="13"/>
      <c r="O94" s="12" t="str">
        <f t="shared" si="42"/>
        <v>NO</v>
      </c>
      <c r="P94" s="54"/>
      <c r="Q94" s="38">
        <f t="shared" si="43"/>
        <v>27801096</v>
      </c>
      <c r="R94" s="13">
        <f t="shared" si="44"/>
        <v>83748114</v>
      </c>
      <c r="S94" s="15">
        <f t="shared" si="45"/>
        <v>111549210</v>
      </c>
      <c r="T94" s="42">
        <f t="shared" si="50"/>
        <v>2.7855440956378332E-3</v>
      </c>
      <c r="U94" s="43">
        <f t="shared" si="51"/>
        <v>1.7614976647718991E-3</v>
      </c>
      <c r="V94" s="42">
        <f t="shared" si="46"/>
        <v>0.24922718861030033</v>
      </c>
      <c r="W94" s="43">
        <f t="shared" si="52"/>
        <v>0.75077281138969965</v>
      </c>
      <c r="X94" s="38">
        <f t="shared" si="47"/>
        <v>11036</v>
      </c>
      <c r="Y94" s="13">
        <f t="shared" si="53"/>
        <v>2750</v>
      </c>
      <c r="Z94" s="15">
        <f t="shared" si="54"/>
        <v>8286</v>
      </c>
      <c r="AA94" s="38">
        <f t="shared" si="55"/>
        <v>2750</v>
      </c>
      <c r="AB94" s="13">
        <f t="shared" si="48"/>
        <v>0</v>
      </c>
      <c r="AC94" s="15">
        <f t="shared" si="49"/>
        <v>8286</v>
      </c>
    </row>
    <row r="95" spans="1:29" ht="30" x14ac:dyDescent="0.25">
      <c r="A95" s="14" t="str">
        <f t="shared" si="35"/>
        <v>Education</v>
      </c>
      <c r="B95" s="12">
        <f t="shared" si="36"/>
        <v>122500</v>
      </c>
      <c r="C95" s="12">
        <f t="shared" si="37"/>
        <v>213</v>
      </c>
      <c r="D95" s="11" t="str">
        <f t="shared" si="38"/>
        <v>Norfolk State University</v>
      </c>
      <c r="E95" s="62" t="str">
        <f>IF(C95=100, "YES", IF(ISNA(VLOOKUP(F95, BudgetBillItems!$D$2:$D$488, 1, FALSE)), "NO", "YES"))</f>
        <v>YES</v>
      </c>
      <c r="F95" s="12">
        <v>213</v>
      </c>
      <c r="G95" s="11" t="str">
        <f t="shared" si="39"/>
        <v>Norfolk State University</v>
      </c>
      <c r="H95" s="49">
        <f t="shared" si="40"/>
        <v>94000</v>
      </c>
      <c r="I95" s="62">
        <v>213</v>
      </c>
      <c r="J95" s="38">
        <v>48692891</v>
      </c>
      <c r="K95" s="13">
        <v>103221167</v>
      </c>
      <c r="L95" s="15">
        <f t="shared" si="41"/>
        <v>151914058</v>
      </c>
      <c r="M95" s="38"/>
      <c r="N95" s="13"/>
      <c r="O95" s="12" t="str">
        <f t="shared" si="42"/>
        <v>NO</v>
      </c>
      <c r="P95" s="54"/>
      <c r="Q95" s="38">
        <f t="shared" si="43"/>
        <v>48692891</v>
      </c>
      <c r="R95" s="13">
        <f t="shared" si="44"/>
        <v>103221167</v>
      </c>
      <c r="S95" s="15">
        <f t="shared" si="45"/>
        <v>151914058</v>
      </c>
      <c r="T95" s="42">
        <f t="shared" si="50"/>
        <v>3.7935123637924764E-3</v>
      </c>
      <c r="U95" s="43">
        <f t="shared" si="51"/>
        <v>3.0852169924341336E-3</v>
      </c>
      <c r="V95" s="42">
        <f t="shared" si="46"/>
        <v>0.32052919684365222</v>
      </c>
      <c r="W95" s="43">
        <f t="shared" si="52"/>
        <v>0.67947080315634778</v>
      </c>
      <c r="X95" s="38">
        <f t="shared" si="47"/>
        <v>15029</v>
      </c>
      <c r="Y95" s="13">
        <f t="shared" si="53"/>
        <v>4817</v>
      </c>
      <c r="Z95" s="15">
        <f t="shared" si="54"/>
        <v>10212</v>
      </c>
      <c r="AA95" s="38">
        <f t="shared" si="55"/>
        <v>4817</v>
      </c>
      <c r="AB95" s="13">
        <f t="shared" si="48"/>
        <v>0</v>
      </c>
      <c r="AC95" s="15">
        <f t="shared" si="49"/>
        <v>10212</v>
      </c>
    </row>
    <row r="96" spans="1:29" ht="30" x14ac:dyDescent="0.25">
      <c r="A96" s="14" t="str">
        <f t="shared" si="35"/>
        <v>Education</v>
      </c>
      <c r="B96" s="12">
        <f t="shared" si="36"/>
        <v>122500</v>
      </c>
      <c r="C96" s="12">
        <f t="shared" si="37"/>
        <v>221</v>
      </c>
      <c r="D96" s="11" t="str">
        <f t="shared" si="38"/>
        <v>Old Dominion University</v>
      </c>
      <c r="E96" s="62" t="str">
        <f>IF(C96=100, "YES", IF(ISNA(VLOOKUP(F96, BudgetBillItems!$D$2:$D$488, 1, FALSE)), "NO", "YES"))</f>
        <v>YES</v>
      </c>
      <c r="F96" s="12">
        <v>221</v>
      </c>
      <c r="G96" s="11" t="str">
        <f t="shared" si="39"/>
        <v>Old Dominion University</v>
      </c>
      <c r="H96" s="49">
        <f t="shared" si="40"/>
        <v>95000</v>
      </c>
      <c r="I96" s="62">
        <v>221</v>
      </c>
      <c r="J96" s="38">
        <v>125840749</v>
      </c>
      <c r="K96" s="13">
        <v>236084531</v>
      </c>
      <c r="L96" s="15">
        <f t="shared" si="41"/>
        <v>361925280</v>
      </c>
      <c r="M96" s="38"/>
      <c r="N96" s="13"/>
      <c r="O96" s="12" t="str">
        <f t="shared" si="42"/>
        <v>NO</v>
      </c>
      <c r="P96" s="54"/>
      <c r="Q96" s="38">
        <f t="shared" si="43"/>
        <v>125840749</v>
      </c>
      <c r="R96" s="13">
        <f t="shared" si="44"/>
        <v>236084531</v>
      </c>
      <c r="S96" s="15">
        <f t="shared" si="45"/>
        <v>361925280</v>
      </c>
      <c r="T96" s="42">
        <f t="shared" si="50"/>
        <v>9.0377944116867316E-3</v>
      </c>
      <c r="U96" s="43">
        <f t="shared" si="51"/>
        <v>7.973361391818751E-3</v>
      </c>
      <c r="V96" s="42">
        <f t="shared" si="46"/>
        <v>0.34769814642403535</v>
      </c>
      <c r="W96" s="43">
        <f t="shared" si="52"/>
        <v>0.6523018535759646</v>
      </c>
      <c r="X96" s="38">
        <f t="shared" si="47"/>
        <v>35806</v>
      </c>
      <c r="Y96" s="13">
        <f t="shared" si="53"/>
        <v>12450</v>
      </c>
      <c r="Z96" s="15">
        <f t="shared" si="54"/>
        <v>23356</v>
      </c>
      <c r="AA96" s="38">
        <f t="shared" si="55"/>
        <v>12450</v>
      </c>
      <c r="AB96" s="13">
        <f t="shared" si="48"/>
        <v>0</v>
      </c>
      <c r="AC96" s="15">
        <f t="shared" si="49"/>
        <v>23356</v>
      </c>
    </row>
    <row r="97" spans="1:29" x14ac:dyDescent="0.25">
      <c r="A97" s="14" t="str">
        <f t="shared" si="35"/>
        <v>Education</v>
      </c>
      <c r="B97" s="12">
        <f t="shared" si="36"/>
        <v>122500</v>
      </c>
      <c r="C97" s="12">
        <f t="shared" si="37"/>
        <v>217</v>
      </c>
      <c r="D97" s="11" t="str">
        <f t="shared" si="38"/>
        <v>Radford University</v>
      </c>
      <c r="E97" s="62" t="str">
        <f>IF(C97=100, "YES", IF(ISNA(VLOOKUP(F97, BudgetBillItems!$D$2:$D$488, 1, FALSE)), "NO", "YES"))</f>
        <v>YES</v>
      </c>
      <c r="F97" s="12">
        <v>217</v>
      </c>
      <c r="G97" s="11" t="str">
        <f t="shared" si="39"/>
        <v>Radford University</v>
      </c>
      <c r="H97" s="49">
        <f t="shared" si="40"/>
        <v>96000</v>
      </c>
      <c r="I97" s="62">
        <v>217</v>
      </c>
      <c r="J97" s="38">
        <v>51543757</v>
      </c>
      <c r="K97" s="13">
        <v>132921110</v>
      </c>
      <c r="L97" s="15">
        <f t="shared" si="41"/>
        <v>184464867</v>
      </c>
      <c r="M97" s="38"/>
      <c r="N97" s="13"/>
      <c r="O97" s="12" t="str">
        <f t="shared" si="42"/>
        <v>NO</v>
      </c>
      <c r="P97" s="54"/>
      <c r="Q97" s="38">
        <f t="shared" si="43"/>
        <v>51543757</v>
      </c>
      <c r="R97" s="13">
        <f t="shared" si="44"/>
        <v>132921110</v>
      </c>
      <c r="S97" s="15">
        <f t="shared" si="45"/>
        <v>184464867</v>
      </c>
      <c r="T97" s="42">
        <f t="shared" si="50"/>
        <v>4.606352847541172E-3</v>
      </c>
      <c r="U97" s="43">
        <f t="shared" si="51"/>
        <v>3.2658499358827519E-3</v>
      </c>
      <c r="V97" s="42">
        <f t="shared" si="46"/>
        <v>0.27942316517106752</v>
      </c>
      <c r="W97" s="43">
        <f t="shared" si="52"/>
        <v>0.72057683482893253</v>
      </c>
      <c r="X97" s="38">
        <f t="shared" si="47"/>
        <v>18249</v>
      </c>
      <c r="Y97" s="13">
        <f t="shared" si="53"/>
        <v>5099</v>
      </c>
      <c r="Z97" s="15">
        <f t="shared" si="54"/>
        <v>13150</v>
      </c>
      <c r="AA97" s="38">
        <f t="shared" si="55"/>
        <v>5099</v>
      </c>
      <c r="AB97" s="13">
        <f t="shared" si="48"/>
        <v>0</v>
      </c>
      <c r="AC97" s="15">
        <f t="shared" si="49"/>
        <v>13150</v>
      </c>
    </row>
    <row r="98" spans="1:29" ht="30" x14ac:dyDescent="0.25">
      <c r="A98" s="14" t="str">
        <f t="shared" si="35"/>
        <v>Education</v>
      </c>
      <c r="B98" s="12">
        <f t="shared" si="36"/>
        <v>122500</v>
      </c>
      <c r="C98" s="12">
        <f t="shared" si="37"/>
        <v>215</v>
      </c>
      <c r="D98" s="11" t="str">
        <f t="shared" si="38"/>
        <v>University of Mary Washington</v>
      </c>
      <c r="E98" s="62" t="str">
        <f>IF(C98=100, "YES", IF(ISNA(VLOOKUP(F98, BudgetBillItems!$D$2:$D$488, 1, FALSE)), "NO", "YES"))</f>
        <v>YES</v>
      </c>
      <c r="F98" s="12">
        <v>215</v>
      </c>
      <c r="G98" s="11" t="str">
        <f t="shared" si="39"/>
        <v>University of Mary Washington</v>
      </c>
      <c r="H98" s="49">
        <f t="shared" si="40"/>
        <v>97000</v>
      </c>
      <c r="I98" s="62">
        <v>215</v>
      </c>
      <c r="J98" s="38">
        <v>24052982</v>
      </c>
      <c r="K98" s="13">
        <v>83530275</v>
      </c>
      <c r="L98" s="15">
        <f t="shared" si="41"/>
        <v>107583257</v>
      </c>
      <c r="M98" s="38"/>
      <c r="N98" s="13"/>
      <c r="O98" s="12" t="str">
        <f t="shared" si="42"/>
        <v>NO</v>
      </c>
      <c r="P98" s="54"/>
      <c r="Q98" s="38">
        <f t="shared" si="43"/>
        <v>24052982</v>
      </c>
      <c r="R98" s="13">
        <f t="shared" si="44"/>
        <v>83530275</v>
      </c>
      <c r="S98" s="15">
        <f t="shared" si="45"/>
        <v>107583257</v>
      </c>
      <c r="T98" s="42">
        <f t="shared" si="50"/>
        <v>2.68650854923883E-3</v>
      </c>
      <c r="U98" s="43">
        <f t="shared" si="51"/>
        <v>1.5240144353949399E-3</v>
      </c>
      <c r="V98" s="42">
        <f t="shared" si="46"/>
        <v>0.22357551417131757</v>
      </c>
      <c r="W98" s="43">
        <f t="shared" si="52"/>
        <v>0.7764244858286824</v>
      </c>
      <c r="X98" s="38">
        <f t="shared" si="47"/>
        <v>10643</v>
      </c>
      <c r="Y98" s="13">
        <f t="shared" si="53"/>
        <v>2380</v>
      </c>
      <c r="Z98" s="15">
        <f t="shared" si="54"/>
        <v>8263</v>
      </c>
      <c r="AA98" s="38">
        <f t="shared" si="55"/>
        <v>2380</v>
      </c>
      <c r="AB98" s="13">
        <f t="shared" si="48"/>
        <v>0</v>
      </c>
      <c r="AC98" s="15">
        <f t="shared" si="49"/>
        <v>8263</v>
      </c>
    </row>
    <row r="99" spans="1:29" x14ac:dyDescent="0.25">
      <c r="A99" s="14" t="str">
        <f t="shared" si="35"/>
        <v>Education</v>
      </c>
      <c r="B99" s="12">
        <f t="shared" si="36"/>
        <v>122500</v>
      </c>
      <c r="C99" s="12">
        <f t="shared" si="37"/>
        <v>207</v>
      </c>
      <c r="D99" s="11" t="str">
        <f t="shared" si="38"/>
        <v>University of Virginia</v>
      </c>
      <c r="E99" s="62" t="str">
        <f>IF(C99=100, "YES", IF(ISNA(VLOOKUP(F99, BudgetBillItems!$D$2:$D$488, 1, FALSE)), "NO", "YES"))</f>
        <v>YES</v>
      </c>
      <c r="F99" s="12">
        <v>207</v>
      </c>
      <c r="G99" s="11" t="str">
        <f t="shared" si="39"/>
        <v>University of Virginia</v>
      </c>
      <c r="H99" s="49">
        <f t="shared" si="40"/>
        <v>98000</v>
      </c>
      <c r="I99" s="62">
        <v>207</v>
      </c>
      <c r="J99" s="38">
        <v>136771734</v>
      </c>
      <c r="K99" s="13">
        <v>959833309</v>
      </c>
      <c r="L99" s="15">
        <f t="shared" si="41"/>
        <v>1096605043</v>
      </c>
      <c r="M99" s="38"/>
      <c r="N99" s="13"/>
      <c r="O99" s="12" t="str">
        <f t="shared" si="42"/>
        <v>NO</v>
      </c>
      <c r="P99" s="54"/>
      <c r="Q99" s="38">
        <f t="shared" si="43"/>
        <v>136771734</v>
      </c>
      <c r="R99" s="13">
        <f t="shared" si="44"/>
        <v>959833309</v>
      </c>
      <c r="S99" s="15">
        <f t="shared" si="45"/>
        <v>1096605043</v>
      </c>
      <c r="T99" s="42">
        <f t="shared" si="50"/>
        <v>2.73838039980321E-2</v>
      </c>
      <c r="U99" s="43">
        <f t="shared" si="51"/>
        <v>8.6659565524971876E-3</v>
      </c>
      <c r="V99" s="42">
        <f t="shared" si="46"/>
        <v>0.12472287527132957</v>
      </c>
      <c r="W99" s="43">
        <f t="shared" si="52"/>
        <v>0.87527712472867047</v>
      </c>
      <c r="X99" s="38">
        <f t="shared" si="47"/>
        <v>108488</v>
      </c>
      <c r="Y99" s="13">
        <f t="shared" si="53"/>
        <v>13531</v>
      </c>
      <c r="Z99" s="15">
        <f t="shared" si="54"/>
        <v>94957</v>
      </c>
      <c r="AA99" s="38">
        <f t="shared" si="55"/>
        <v>13531</v>
      </c>
      <c r="AB99" s="13">
        <f t="shared" si="48"/>
        <v>0</v>
      </c>
      <c r="AC99" s="15">
        <f t="shared" si="49"/>
        <v>94957</v>
      </c>
    </row>
    <row r="100" spans="1:29" ht="30" x14ac:dyDescent="0.25">
      <c r="A100" s="14" t="str">
        <f t="shared" si="35"/>
        <v>Education</v>
      </c>
      <c r="B100" s="12">
        <f t="shared" si="36"/>
        <v>122500</v>
      </c>
      <c r="C100" s="12">
        <f t="shared" si="37"/>
        <v>207</v>
      </c>
      <c r="D100" s="11" t="str">
        <f t="shared" si="38"/>
        <v>University of Virginia</v>
      </c>
      <c r="E100" s="62" t="str">
        <f>IF(C100=100, "YES", IF(ISNA(VLOOKUP(F100, BudgetBillItems!$D$2:$D$488, 1, FALSE)), "NO", "YES"))</f>
        <v>YES</v>
      </c>
      <c r="F100" s="12">
        <v>209</v>
      </c>
      <c r="G100" s="11" t="str">
        <f t="shared" si="39"/>
        <v>University of Virginia Medical Center</v>
      </c>
      <c r="H100" s="49">
        <f t="shared" si="40"/>
        <v>99000</v>
      </c>
      <c r="I100" s="62">
        <v>209</v>
      </c>
      <c r="J100" s="38">
        <v>0</v>
      </c>
      <c r="K100" s="13">
        <v>1370035121</v>
      </c>
      <c r="L100" s="15">
        <f t="shared" si="41"/>
        <v>1370035121</v>
      </c>
      <c r="M100" s="38"/>
      <c r="N100" s="13"/>
      <c r="O100" s="12" t="str">
        <f t="shared" si="42"/>
        <v>NO</v>
      </c>
      <c r="P100" s="54"/>
      <c r="Q100" s="38">
        <f t="shared" si="43"/>
        <v>0</v>
      </c>
      <c r="R100" s="13">
        <f t="shared" si="44"/>
        <v>1370035121</v>
      </c>
      <c r="S100" s="15">
        <f t="shared" si="45"/>
        <v>1370035121</v>
      </c>
      <c r="T100" s="42">
        <f t="shared" si="50"/>
        <v>3.4211746027766714E-2</v>
      </c>
      <c r="U100" s="43">
        <f t="shared" si="51"/>
        <v>0</v>
      </c>
      <c r="V100" s="42">
        <f t="shared" si="46"/>
        <v>0</v>
      </c>
      <c r="W100" s="43">
        <f t="shared" si="52"/>
        <v>1</v>
      </c>
      <c r="X100" s="38">
        <f t="shared" si="47"/>
        <v>135539</v>
      </c>
      <c r="Y100" s="13">
        <f t="shared" si="53"/>
        <v>0</v>
      </c>
      <c r="Z100" s="15">
        <f t="shared" si="54"/>
        <v>135539</v>
      </c>
      <c r="AA100" s="38">
        <f t="shared" si="55"/>
        <v>0</v>
      </c>
      <c r="AB100" s="13">
        <f t="shared" si="48"/>
        <v>0</v>
      </c>
      <c r="AC100" s="15">
        <f t="shared" si="49"/>
        <v>135539</v>
      </c>
    </row>
    <row r="101" spans="1:29" ht="30" x14ac:dyDescent="0.25">
      <c r="A101" s="14" t="str">
        <f t="shared" si="35"/>
        <v>Education</v>
      </c>
      <c r="B101" s="12">
        <f t="shared" si="36"/>
        <v>122500</v>
      </c>
      <c r="C101" s="12">
        <f t="shared" si="37"/>
        <v>207</v>
      </c>
      <c r="D101" s="11" t="str">
        <f t="shared" si="38"/>
        <v>University of Virginia</v>
      </c>
      <c r="E101" s="62" t="str">
        <f>IF(C101=100, "YES", IF(ISNA(VLOOKUP(F101, BudgetBillItems!$D$2:$D$488, 1, FALSE)), "NO", "YES"))</f>
        <v>YES</v>
      </c>
      <c r="F101" s="12">
        <v>246</v>
      </c>
      <c r="G101" s="11" t="str">
        <f t="shared" si="39"/>
        <v>University of Virginia's College at Wise</v>
      </c>
      <c r="H101" s="49">
        <f t="shared" si="40"/>
        <v>100000</v>
      </c>
      <c r="I101" s="62">
        <v>246</v>
      </c>
      <c r="J101" s="38">
        <v>15037581</v>
      </c>
      <c r="K101" s="13">
        <v>25368111</v>
      </c>
      <c r="L101" s="15">
        <f t="shared" si="41"/>
        <v>40405692</v>
      </c>
      <c r="M101" s="38"/>
      <c r="N101" s="13"/>
      <c r="O101" s="12" t="str">
        <f t="shared" si="42"/>
        <v>NO</v>
      </c>
      <c r="P101" s="54"/>
      <c r="Q101" s="38">
        <f t="shared" si="43"/>
        <v>15037581</v>
      </c>
      <c r="R101" s="13">
        <f t="shared" si="44"/>
        <v>25368111</v>
      </c>
      <c r="S101" s="15">
        <f t="shared" si="45"/>
        <v>40405692</v>
      </c>
      <c r="T101" s="42">
        <f t="shared" si="50"/>
        <v>1.0089882015368898E-3</v>
      </c>
      <c r="U101" s="43">
        <f t="shared" si="51"/>
        <v>9.5279207033126603E-4</v>
      </c>
      <c r="V101" s="42">
        <f t="shared" si="46"/>
        <v>0.37216491676469743</v>
      </c>
      <c r="W101" s="43">
        <f t="shared" si="52"/>
        <v>0.62783508323530257</v>
      </c>
      <c r="X101" s="38">
        <f t="shared" si="47"/>
        <v>3997</v>
      </c>
      <c r="Y101" s="13">
        <f t="shared" si="53"/>
        <v>1488</v>
      </c>
      <c r="Z101" s="15">
        <f t="shared" si="54"/>
        <v>2509</v>
      </c>
      <c r="AA101" s="38">
        <f t="shared" si="55"/>
        <v>1488</v>
      </c>
      <c r="AB101" s="13">
        <f t="shared" si="48"/>
        <v>0</v>
      </c>
      <c r="AC101" s="15">
        <f t="shared" si="49"/>
        <v>2509</v>
      </c>
    </row>
    <row r="102" spans="1:29" ht="45" x14ac:dyDescent="0.25">
      <c r="A102" s="14" t="str">
        <f t="shared" si="35"/>
        <v>Education</v>
      </c>
      <c r="B102" s="12">
        <f t="shared" si="36"/>
        <v>122500</v>
      </c>
      <c r="C102" s="12">
        <f t="shared" si="37"/>
        <v>236</v>
      </c>
      <c r="D102" s="11" t="str">
        <f t="shared" si="38"/>
        <v>Virginia Commonwealth University</v>
      </c>
      <c r="E102" s="62" t="str">
        <f>IF(C102=100, "YES", IF(ISNA(VLOOKUP(F102, BudgetBillItems!$D$2:$D$488, 1, FALSE)), "NO", "YES"))</f>
        <v>YES</v>
      </c>
      <c r="F102" s="12">
        <v>236</v>
      </c>
      <c r="G102" s="11" t="str">
        <f t="shared" si="39"/>
        <v>Virginia Commonwealth University</v>
      </c>
      <c r="H102" s="49">
        <f t="shared" si="40"/>
        <v>101000</v>
      </c>
      <c r="I102" s="62">
        <v>236</v>
      </c>
      <c r="J102" s="38">
        <v>189122320</v>
      </c>
      <c r="K102" s="13">
        <v>828404101</v>
      </c>
      <c r="L102" s="15">
        <f t="shared" si="41"/>
        <v>1017526421</v>
      </c>
      <c r="M102" s="38"/>
      <c r="N102" s="13"/>
      <c r="O102" s="12" t="str">
        <f t="shared" si="42"/>
        <v>NO</v>
      </c>
      <c r="P102" s="54"/>
      <c r="Q102" s="38">
        <f t="shared" si="43"/>
        <v>189122320</v>
      </c>
      <c r="R102" s="13">
        <f t="shared" si="44"/>
        <v>828404101</v>
      </c>
      <c r="S102" s="15">
        <f t="shared" si="45"/>
        <v>1017526421</v>
      </c>
      <c r="T102" s="42">
        <f t="shared" si="50"/>
        <v>2.5409097152476887E-2</v>
      </c>
      <c r="U102" s="43">
        <f t="shared" si="51"/>
        <v>1.1982927760698493E-2</v>
      </c>
      <c r="V102" s="42">
        <f t="shared" si="46"/>
        <v>0.18586477569214882</v>
      </c>
      <c r="W102" s="43">
        <f t="shared" si="52"/>
        <v>0.81413522430785124</v>
      </c>
      <c r="X102" s="38">
        <f t="shared" si="47"/>
        <v>100665</v>
      </c>
      <c r="Y102" s="13">
        <f t="shared" si="53"/>
        <v>18710</v>
      </c>
      <c r="Z102" s="15">
        <f t="shared" si="54"/>
        <v>81955</v>
      </c>
      <c r="AA102" s="38">
        <f t="shared" si="55"/>
        <v>18710</v>
      </c>
      <c r="AB102" s="13">
        <f t="shared" si="48"/>
        <v>0</v>
      </c>
      <c r="AC102" s="15">
        <f t="shared" si="49"/>
        <v>81955</v>
      </c>
    </row>
    <row r="103" spans="1:29" ht="30" x14ac:dyDescent="0.25">
      <c r="A103" s="14" t="str">
        <f t="shared" ref="A103:A134" si="68">VLOOKUP(F103,List_Agencies,7,FALSE)</f>
        <v>Education</v>
      </c>
      <c r="B103" s="12">
        <f t="shared" ref="B103:B134" si="69">VLOOKUP(F103,List_Agencies,8,FALSE)</f>
        <v>122500</v>
      </c>
      <c r="C103" s="12">
        <f t="shared" ref="C103:C134" si="70">VLOOKUP(F103,List_Agencies,3,FALSE)</f>
        <v>260</v>
      </c>
      <c r="D103" s="11" t="str">
        <f t="shared" ref="D103:D134" si="71">VLOOKUP(F103,List_Agencies,4,FALSE)</f>
        <v>Virginia Community College System</v>
      </c>
      <c r="E103" s="62" t="str">
        <f>IF(C103=100, "YES", IF(ISNA(VLOOKUP(F103, BudgetBillItems!$D$2:$D$488, 1, FALSE)), "NO", "YES"))</f>
        <v>YES</v>
      </c>
      <c r="F103" s="12">
        <v>260</v>
      </c>
      <c r="G103" s="11" t="str">
        <f t="shared" ref="G103:G134" si="72">VLOOKUP(F103,List_Agencies,2,FALSE)</f>
        <v>Virginia Community College System</v>
      </c>
      <c r="H103" s="49">
        <f t="shared" ref="H103:H134" si="73">VLOOKUP(F103,List_Agencies,5,FALSE)</f>
        <v>102000</v>
      </c>
      <c r="I103" s="62">
        <v>260</v>
      </c>
      <c r="J103" s="38">
        <v>388539225</v>
      </c>
      <c r="K103" s="13">
        <v>1182968173</v>
      </c>
      <c r="L103" s="15">
        <f t="shared" ref="L103:L134" si="74">J103+K103</f>
        <v>1571507398</v>
      </c>
      <c r="M103" s="38"/>
      <c r="N103" s="13"/>
      <c r="O103" s="12" t="str">
        <f t="shared" ref="O103:O134" si="75">IF(AND(M103=0,N103=0), "NO", "YES")</f>
        <v>NO</v>
      </c>
      <c r="P103" s="54"/>
      <c r="Q103" s="38">
        <f t="shared" ref="Q103:Q134" si="76">J103+M103</f>
        <v>388539225</v>
      </c>
      <c r="R103" s="13">
        <f t="shared" ref="R103:R134" si="77">K103+N103</f>
        <v>1182968173</v>
      </c>
      <c r="S103" s="15">
        <f t="shared" ref="S103:S134" si="78">Q103+R103</f>
        <v>1571507398</v>
      </c>
      <c r="T103" s="42">
        <f t="shared" si="50"/>
        <v>3.9242798346577935E-2</v>
      </c>
      <c r="U103" s="43">
        <f t="shared" si="51"/>
        <v>2.4618127915165051E-2</v>
      </c>
      <c r="V103" s="42">
        <f t="shared" si="46"/>
        <v>0.24723983195655308</v>
      </c>
      <c r="W103" s="43">
        <f t="shared" si="52"/>
        <v>0.75276016804344692</v>
      </c>
      <c r="X103" s="38">
        <f t="shared" ref="X103:X134" si="79">ROUND(T103*$AC$192,0)</f>
        <v>155471</v>
      </c>
      <c r="Y103" s="13">
        <f t="shared" si="53"/>
        <v>38439</v>
      </c>
      <c r="Z103" s="15">
        <f t="shared" si="54"/>
        <v>117032</v>
      </c>
      <c r="AA103" s="38">
        <f t="shared" si="55"/>
        <v>38439</v>
      </c>
      <c r="AB103" s="13">
        <f t="shared" ref="AB103:AB134" si="80">Y103-AA103</f>
        <v>0</v>
      </c>
      <c r="AC103" s="15">
        <f t="shared" ref="AC103:AC134" si="81">X103-AA103-AB103</f>
        <v>117032</v>
      </c>
    </row>
    <row r="104" spans="1:29" ht="30" x14ac:dyDescent="0.25">
      <c r="A104" s="14" t="str">
        <f t="shared" si="68"/>
        <v>Education</v>
      </c>
      <c r="B104" s="12">
        <f t="shared" si="69"/>
        <v>122500</v>
      </c>
      <c r="C104" s="12">
        <f t="shared" si="70"/>
        <v>211</v>
      </c>
      <c r="D104" s="11" t="str">
        <f t="shared" si="71"/>
        <v>Virginia Military Institute</v>
      </c>
      <c r="E104" s="62" t="str">
        <f>IF(C104=100, "YES", IF(ISNA(VLOOKUP(F104, BudgetBillItems!$D$2:$D$488, 1, FALSE)), "NO", "YES"))</f>
        <v>YES</v>
      </c>
      <c r="F104" s="12">
        <v>211</v>
      </c>
      <c r="G104" s="11" t="str">
        <f t="shared" si="72"/>
        <v>Virginia Military Institute</v>
      </c>
      <c r="H104" s="49">
        <f t="shared" si="73"/>
        <v>103000</v>
      </c>
      <c r="I104" s="62">
        <v>211</v>
      </c>
      <c r="J104" s="38">
        <v>12772836</v>
      </c>
      <c r="K104" s="13">
        <v>56606745</v>
      </c>
      <c r="L104" s="15">
        <f t="shared" si="74"/>
        <v>69379581</v>
      </c>
      <c r="M104" s="38"/>
      <c r="N104" s="13"/>
      <c r="O104" s="12" t="str">
        <f t="shared" si="75"/>
        <v>NO</v>
      </c>
      <c r="P104" s="54"/>
      <c r="Q104" s="38">
        <f t="shared" si="76"/>
        <v>12772836</v>
      </c>
      <c r="R104" s="13">
        <f t="shared" si="77"/>
        <v>56606745</v>
      </c>
      <c r="S104" s="15">
        <f t="shared" si="78"/>
        <v>69379581</v>
      </c>
      <c r="T104" s="42">
        <f t="shared" si="50"/>
        <v>1.7325078520267136E-3</v>
      </c>
      <c r="U104" s="43">
        <f t="shared" si="51"/>
        <v>8.0929617978062608E-4</v>
      </c>
      <c r="V104" s="42">
        <f t="shared" si="46"/>
        <v>0.18410079472806271</v>
      </c>
      <c r="W104" s="43">
        <f t="shared" si="52"/>
        <v>0.81589920527193727</v>
      </c>
      <c r="X104" s="38">
        <f t="shared" si="79"/>
        <v>6864</v>
      </c>
      <c r="Y104" s="13">
        <f t="shared" si="53"/>
        <v>1264</v>
      </c>
      <c r="Z104" s="15">
        <f t="shared" si="54"/>
        <v>5600</v>
      </c>
      <c r="AA104" s="38">
        <f t="shared" si="55"/>
        <v>1264</v>
      </c>
      <c r="AB104" s="13">
        <f t="shared" si="80"/>
        <v>0</v>
      </c>
      <c r="AC104" s="15">
        <f t="shared" si="81"/>
        <v>5600</v>
      </c>
    </row>
    <row r="105" spans="1:29" ht="45" x14ac:dyDescent="0.25">
      <c r="A105" s="14" t="str">
        <f t="shared" si="68"/>
        <v>Education</v>
      </c>
      <c r="B105" s="12">
        <f t="shared" si="69"/>
        <v>122500</v>
      </c>
      <c r="C105" s="12">
        <f t="shared" si="70"/>
        <v>208</v>
      </c>
      <c r="D105" s="11" t="str">
        <f t="shared" si="71"/>
        <v>Virginia Polytechnic Institute and State University</v>
      </c>
      <c r="E105" s="62" t="str">
        <f>IF(C105=100, "YES", IF(ISNA(VLOOKUP(F105, BudgetBillItems!$D$2:$D$488, 1, FALSE)), "NO", "YES"))</f>
        <v>YES</v>
      </c>
      <c r="F105" s="12">
        <v>208</v>
      </c>
      <c r="G105" s="11" t="str">
        <f t="shared" si="72"/>
        <v>Virginia Polytechnic Institute and State University</v>
      </c>
      <c r="H105" s="49">
        <f t="shared" si="73"/>
        <v>104000</v>
      </c>
      <c r="I105" s="62">
        <v>208</v>
      </c>
      <c r="J105" s="38">
        <v>166461364</v>
      </c>
      <c r="K105" s="13">
        <v>936317694</v>
      </c>
      <c r="L105" s="15">
        <f t="shared" si="74"/>
        <v>1102779058</v>
      </c>
      <c r="M105" s="38"/>
      <c r="N105" s="13"/>
      <c r="O105" s="12" t="str">
        <f t="shared" si="75"/>
        <v>NO</v>
      </c>
      <c r="P105" s="54"/>
      <c r="Q105" s="38">
        <f t="shared" si="76"/>
        <v>166461364</v>
      </c>
      <c r="R105" s="13">
        <f t="shared" si="77"/>
        <v>936317694</v>
      </c>
      <c r="S105" s="15">
        <f t="shared" si="78"/>
        <v>1102779058</v>
      </c>
      <c r="T105" s="42">
        <f t="shared" si="50"/>
        <v>2.7537978026065373E-2</v>
      </c>
      <c r="U105" s="43">
        <f t="shared" si="51"/>
        <v>1.0547113105207978E-2</v>
      </c>
      <c r="V105" s="42">
        <f t="shared" si="46"/>
        <v>0.15094715735887687</v>
      </c>
      <c r="W105" s="43">
        <f t="shared" si="52"/>
        <v>0.84905284264112313</v>
      </c>
      <c r="X105" s="38">
        <f t="shared" si="79"/>
        <v>109099</v>
      </c>
      <c r="Y105" s="13">
        <f t="shared" si="53"/>
        <v>16468</v>
      </c>
      <c r="Z105" s="15">
        <f t="shared" si="54"/>
        <v>92631</v>
      </c>
      <c r="AA105" s="38">
        <f t="shared" si="55"/>
        <v>16468</v>
      </c>
      <c r="AB105" s="13">
        <f t="shared" si="80"/>
        <v>0</v>
      </c>
      <c r="AC105" s="15">
        <f t="shared" si="81"/>
        <v>92631</v>
      </c>
    </row>
    <row r="106" spans="1:29" ht="45" x14ac:dyDescent="0.25">
      <c r="A106" s="14" t="str">
        <f t="shared" si="68"/>
        <v>Education</v>
      </c>
      <c r="B106" s="12">
        <f t="shared" si="69"/>
        <v>122500</v>
      </c>
      <c r="C106" s="12">
        <f t="shared" si="70"/>
        <v>208</v>
      </c>
      <c r="D106" s="11" t="str">
        <f t="shared" si="71"/>
        <v>Virginia Polytechnic Institute and State University</v>
      </c>
      <c r="E106" s="62" t="str">
        <f>IF(C106=100, "YES", IF(ISNA(VLOOKUP(F106, BudgetBillItems!$D$2:$D$488, 1, FALSE)), "NO", "YES"))</f>
        <v>YES</v>
      </c>
      <c r="F106" s="12">
        <v>229</v>
      </c>
      <c r="G106" s="11" t="str">
        <f t="shared" si="72"/>
        <v>Virginia Cooperative Extension and Agricultural Experiment Station</v>
      </c>
      <c r="H106" s="49">
        <f t="shared" si="73"/>
        <v>105000</v>
      </c>
      <c r="I106" s="62">
        <v>229</v>
      </c>
      <c r="J106" s="38">
        <v>61904766</v>
      </c>
      <c r="K106" s="13">
        <v>18726135</v>
      </c>
      <c r="L106" s="15">
        <f t="shared" si="74"/>
        <v>80630901</v>
      </c>
      <c r="M106" s="38"/>
      <c r="N106" s="13"/>
      <c r="O106" s="12" t="str">
        <f t="shared" si="75"/>
        <v>NO</v>
      </c>
      <c r="P106" s="54"/>
      <c r="Q106" s="38">
        <f t="shared" si="76"/>
        <v>61904766</v>
      </c>
      <c r="R106" s="13">
        <f t="shared" si="77"/>
        <v>18726135</v>
      </c>
      <c r="S106" s="15">
        <f t="shared" si="78"/>
        <v>80630901</v>
      </c>
      <c r="T106" s="42">
        <f t="shared" si="50"/>
        <v>2.0134694831680892E-3</v>
      </c>
      <c r="U106" s="43">
        <f t="shared" si="51"/>
        <v>3.9223310026069063E-3</v>
      </c>
      <c r="V106" s="42">
        <f t="shared" si="46"/>
        <v>0.76775485864904325</v>
      </c>
      <c r="W106" s="43">
        <f t="shared" si="52"/>
        <v>0.23224514135095675</v>
      </c>
      <c r="X106" s="38">
        <f t="shared" si="79"/>
        <v>7977</v>
      </c>
      <c r="Y106" s="13">
        <f t="shared" si="53"/>
        <v>6124</v>
      </c>
      <c r="Z106" s="15">
        <f t="shared" si="54"/>
        <v>1853</v>
      </c>
      <c r="AA106" s="38">
        <f t="shared" si="55"/>
        <v>6124</v>
      </c>
      <c r="AB106" s="13">
        <f t="shared" si="80"/>
        <v>0</v>
      </c>
      <c r="AC106" s="15">
        <f t="shared" si="81"/>
        <v>1853</v>
      </c>
    </row>
    <row r="107" spans="1:29" ht="30" x14ac:dyDescent="0.25">
      <c r="A107" s="14" t="str">
        <f t="shared" si="68"/>
        <v>Education</v>
      </c>
      <c r="B107" s="12">
        <f t="shared" si="69"/>
        <v>122500</v>
      </c>
      <c r="C107" s="12">
        <f t="shared" si="70"/>
        <v>212</v>
      </c>
      <c r="D107" s="11" t="str">
        <f t="shared" si="71"/>
        <v>Virginia State University</v>
      </c>
      <c r="E107" s="62" t="str">
        <f>IF(C107=100, "YES", IF(ISNA(VLOOKUP(F107, BudgetBillItems!$D$2:$D$488, 1, FALSE)), "NO", "YES"))</f>
        <v>YES</v>
      </c>
      <c r="F107" s="12">
        <v>212</v>
      </c>
      <c r="G107" s="11" t="str">
        <f t="shared" si="72"/>
        <v>Virginia State University</v>
      </c>
      <c r="H107" s="49">
        <f t="shared" si="73"/>
        <v>106000</v>
      </c>
      <c r="I107" s="62">
        <v>212</v>
      </c>
      <c r="J107" s="38">
        <v>36430473</v>
      </c>
      <c r="K107" s="13">
        <v>121035344</v>
      </c>
      <c r="L107" s="15">
        <f t="shared" si="74"/>
        <v>157465817</v>
      </c>
      <c r="M107" s="38"/>
      <c r="N107" s="13"/>
      <c r="O107" s="12" t="str">
        <f t="shared" si="75"/>
        <v>NO</v>
      </c>
      <c r="P107" s="54"/>
      <c r="Q107" s="38">
        <f t="shared" si="76"/>
        <v>36430473</v>
      </c>
      <c r="R107" s="13">
        <f t="shared" si="77"/>
        <v>121035344</v>
      </c>
      <c r="S107" s="15">
        <f t="shared" si="78"/>
        <v>157465817</v>
      </c>
      <c r="T107" s="42">
        <f t="shared" si="50"/>
        <v>3.9321477651803856E-3</v>
      </c>
      <c r="U107" s="43">
        <f t="shared" si="51"/>
        <v>2.3082612684059548E-3</v>
      </c>
      <c r="V107" s="42">
        <f t="shared" si="46"/>
        <v>0.23135480254739985</v>
      </c>
      <c r="W107" s="43">
        <f t="shared" si="52"/>
        <v>0.76864519745260018</v>
      </c>
      <c r="X107" s="38">
        <f t="shared" si="79"/>
        <v>15578</v>
      </c>
      <c r="Y107" s="13">
        <f t="shared" si="53"/>
        <v>3604</v>
      </c>
      <c r="Z107" s="15">
        <f t="shared" si="54"/>
        <v>11974</v>
      </c>
      <c r="AA107" s="38">
        <f t="shared" si="55"/>
        <v>3604</v>
      </c>
      <c r="AB107" s="13">
        <f t="shared" si="80"/>
        <v>0</v>
      </c>
      <c r="AC107" s="15">
        <f t="shared" si="81"/>
        <v>11974</v>
      </c>
    </row>
    <row r="108" spans="1:29" ht="45" x14ac:dyDescent="0.25">
      <c r="A108" s="14" t="str">
        <f t="shared" si="68"/>
        <v>Education</v>
      </c>
      <c r="B108" s="12">
        <f t="shared" si="69"/>
        <v>122500</v>
      </c>
      <c r="C108" s="12">
        <f t="shared" si="70"/>
        <v>212</v>
      </c>
      <c r="D108" s="11" t="str">
        <f t="shared" si="71"/>
        <v>Virginia State University</v>
      </c>
      <c r="E108" s="62" t="str">
        <f>IF(C108=100, "YES", IF(ISNA(VLOOKUP(F108, BudgetBillItems!$D$2:$D$488, 1, FALSE)), "NO", "YES"))</f>
        <v>YES</v>
      </c>
      <c r="F108" s="12">
        <v>234</v>
      </c>
      <c r="G108" s="11" t="str">
        <f t="shared" si="72"/>
        <v>Cooperative Extension and Agricultural Research Services</v>
      </c>
      <c r="H108" s="49">
        <f t="shared" si="73"/>
        <v>107000</v>
      </c>
      <c r="I108" s="62">
        <v>234</v>
      </c>
      <c r="J108" s="38">
        <v>5313900</v>
      </c>
      <c r="K108" s="13">
        <v>6361008</v>
      </c>
      <c r="L108" s="15">
        <f t="shared" si="74"/>
        <v>11674908</v>
      </c>
      <c r="M108" s="38"/>
      <c r="N108" s="13"/>
      <c r="O108" s="12" t="str">
        <f t="shared" si="75"/>
        <v>NO</v>
      </c>
      <c r="P108" s="54"/>
      <c r="Q108" s="38">
        <f t="shared" si="76"/>
        <v>5313900</v>
      </c>
      <c r="R108" s="13">
        <f t="shared" si="77"/>
        <v>6361008</v>
      </c>
      <c r="S108" s="15">
        <f t="shared" si="78"/>
        <v>11674908</v>
      </c>
      <c r="T108" s="42">
        <f t="shared" si="50"/>
        <v>2.9153923229501049E-4</v>
      </c>
      <c r="U108" s="43">
        <f t="shared" si="51"/>
        <v>3.3669256927249902E-4</v>
      </c>
      <c r="V108" s="42">
        <f t="shared" si="46"/>
        <v>0.45515562092652034</v>
      </c>
      <c r="W108" s="43">
        <f t="shared" si="52"/>
        <v>0.5448443790734796</v>
      </c>
      <c r="X108" s="38">
        <f t="shared" si="79"/>
        <v>1155</v>
      </c>
      <c r="Y108" s="13">
        <f t="shared" si="53"/>
        <v>526</v>
      </c>
      <c r="Z108" s="15">
        <f t="shared" si="54"/>
        <v>629</v>
      </c>
      <c r="AA108" s="38">
        <f t="shared" si="55"/>
        <v>526</v>
      </c>
      <c r="AB108" s="13">
        <f t="shared" si="80"/>
        <v>0</v>
      </c>
      <c r="AC108" s="15">
        <f t="shared" si="81"/>
        <v>629</v>
      </c>
    </row>
    <row r="109" spans="1:29" ht="30" x14ac:dyDescent="0.25">
      <c r="A109" s="14" t="str">
        <f t="shared" si="68"/>
        <v>Education</v>
      </c>
      <c r="B109" s="12">
        <f t="shared" si="69"/>
        <v>122500</v>
      </c>
      <c r="C109" s="12">
        <f t="shared" si="70"/>
        <v>239</v>
      </c>
      <c r="D109" s="11" t="str">
        <f t="shared" si="71"/>
        <v>Frontier Culture Museum of Virginia</v>
      </c>
      <c r="E109" s="62" t="str">
        <f>IF(C109=100, "YES", IF(ISNA(VLOOKUP(F109, BudgetBillItems!$D$2:$D$488, 1, FALSE)), "NO", "YES"))</f>
        <v>YES</v>
      </c>
      <c r="F109" s="12">
        <v>239</v>
      </c>
      <c r="G109" s="11" t="str">
        <f t="shared" si="72"/>
        <v>Frontier Culture Museum of Virginia</v>
      </c>
      <c r="H109" s="49">
        <f t="shared" si="73"/>
        <v>108000</v>
      </c>
      <c r="I109" s="62">
        <v>239</v>
      </c>
      <c r="J109" s="38">
        <v>1453911</v>
      </c>
      <c r="K109" s="13">
        <v>446293</v>
      </c>
      <c r="L109" s="15">
        <f t="shared" si="74"/>
        <v>1900204</v>
      </c>
      <c r="M109" s="38"/>
      <c r="N109" s="13"/>
      <c r="O109" s="12" t="str">
        <f t="shared" si="75"/>
        <v>NO</v>
      </c>
      <c r="P109" s="54"/>
      <c r="Q109" s="38">
        <f t="shared" si="76"/>
        <v>1453911</v>
      </c>
      <c r="R109" s="13">
        <f t="shared" si="77"/>
        <v>446293</v>
      </c>
      <c r="S109" s="15">
        <f t="shared" si="78"/>
        <v>1900204</v>
      </c>
      <c r="T109" s="42">
        <f t="shared" si="50"/>
        <v>4.7450824911331898E-5</v>
      </c>
      <c r="U109" s="43">
        <f t="shared" si="51"/>
        <v>9.2120858518893528E-5</v>
      </c>
      <c r="V109" s="42">
        <f t="shared" si="46"/>
        <v>0.76513416454233329</v>
      </c>
      <c r="W109" s="43">
        <f t="shared" si="52"/>
        <v>0.23486583545766671</v>
      </c>
      <c r="X109" s="38">
        <f t="shared" si="79"/>
        <v>188</v>
      </c>
      <c r="Y109" s="13">
        <f t="shared" si="53"/>
        <v>144</v>
      </c>
      <c r="Z109" s="15">
        <f t="shared" si="54"/>
        <v>44</v>
      </c>
      <c r="AA109" s="38">
        <f t="shared" si="55"/>
        <v>144</v>
      </c>
      <c r="AB109" s="13">
        <f t="shared" si="80"/>
        <v>0</v>
      </c>
      <c r="AC109" s="15">
        <f t="shared" si="81"/>
        <v>44</v>
      </c>
    </row>
    <row r="110" spans="1:29" x14ac:dyDescent="0.25">
      <c r="A110" s="14" t="str">
        <f t="shared" si="68"/>
        <v>Education</v>
      </c>
      <c r="B110" s="12">
        <f t="shared" si="69"/>
        <v>122500</v>
      </c>
      <c r="C110" s="12">
        <f t="shared" si="70"/>
        <v>417</v>
      </c>
      <c r="D110" s="11" t="str">
        <f t="shared" si="71"/>
        <v>Gunston Hall</v>
      </c>
      <c r="E110" s="62" t="str">
        <f>IF(C110=100, "YES", IF(ISNA(VLOOKUP(F110, BudgetBillItems!$D$2:$D$488, 1, FALSE)), "NO", "YES"))</f>
        <v>YES</v>
      </c>
      <c r="F110" s="12">
        <v>417</v>
      </c>
      <c r="G110" s="11" t="str">
        <f t="shared" si="72"/>
        <v>Gunston Hall</v>
      </c>
      <c r="H110" s="49">
        <f t="shared" si="73"/>
        <v>109000</v>
      </c>
      <c r="I110" s="62">
        <v>417</v>
      </c>
      <c r="J110" s="38">
        <v>494392</v>
      </c>
      <c r="K110" s="13">
        <v>265395</v>
      </c>
      <c r="L110" s="15">
        <f t="shared" si="74"/>
        <v>759787</v>
      </c>
      <c r="M110" s="38"/>
      <c r="N110" s="13"/>
      <c r="O110" s="12" t="str">
        <f t="shared" si="75"/>
        <v>NO</v>
      </c>
      <c r="P110" s="54"/>
      <c r="Q110" s="38">
        <f t="shared" si="76"/>
        <v>494392</v>
      </c>
      <c r="R110" s="13">
        <f t="shared" si="77"/>
        <v>265395</v>
      </c>
      <c r="S110" s="15">
        <f t="shared" si="78"/>
        <v>759787</v>
      </c>
      <c r="T110" s="42">
        <f t="shared" si="50"/>
        <v>1.8972973379124624E-5</v>
      </c>
      <c r="U110" s="43">
        <f t="shared" si="51"/>
        <v>3.1325036735311037E-5</v>
      </c>
      <c r="V110" s="42">
        <f t="shared" si="46"/>
        <v>0.65069815619377536</v>
      </c>
      <c r="W110" s="43">
        <f t="shared" si="52"/>
        <v>0.34930184380622464</v>
      </c>
      <c r="X110" s="38">
        <f t="shared" si="79"/>
        <v>75</v>
      </c>
      <c r="Y110" s="13">
        <f t="shared" si="53"/>
        <v>49</v>
      </c>
      <c r="Z110" s="15">
        <f t="shared" si="54"/>
        <v>26</v>
      </c>
      <c r="AA110" s="38">
        <f t="shared" si="55"/>
        <v>49</v>
      </c>
      <c r="AB110" s="13">
        <f t="shared" si="80"/>
        <v>0</v>
      </c>
      <c r="AC110" s="15">
        <f t="shared" si="81"/>
        <v>26</v>
      </c>
    </row>
    <row r="111" spans="1:29" ht="30" x14ac:dyDescent="0.25">
      <c r="A111" s="14" t="str">
        <f t="shared" si="68"/>
        <v>Education</v>
      </c>
      <c r="B111" s="12">
        <f t="shared" si="69"/>
        <v>122500</v>
      </c>
      <c r="C111" s="12">
        <f t="shared" si="70"/>
        <v>425</v>
      </c>
      <c r="D111" s="11" t="str">
        <f t="shared" si="71"/>
        <v>Jamestown-Yorktown Foundation</v>
      </c>
      <c r="E111" s="62" t="str">
        <f>IF(C111=100, "YES", IF(ISNA(VLOOKUP(F111, BudgetBillItems!$D$2:$D$488, 1, FALSE)), "NO", "YES"))</f>
        <v>YES</v>
      </c>
      <c r="F111" s="12">
        <v>425</v>
      </c>
      <c r="G111" s="11" t="str">
        <f t="shared" si="72"/>
        <v>Jamestown-Yorktown Foundation</v>
      </c>
      <c r="H111" s="49">
        <f t="shared" si="73"/>
        <v>110000</v>
      </c>
      <c r="I111" s="62">
        <v>425</v>
      </c>
      <c r="J111" s="38">
        <v>7007023</v>
      </c>
      <c r="K111" s="13">
        <v>8794052</v>
      </c>
      <c r="L111" s="15">
        <f t="shared" si="74"/>
        <v>15801075</v>
      </c>
      <c r="M111" s="38"/>
      <c r="N111" s="13"/>
      <c r="O111" s="12" t="str">
        <f t="shared" si="75"/>
        <v>NO</v>
      </c>
      <c r="P111" s="54"/>
      <c r="Q111" s="38">
        <f t="shared" si="76"/>
        <v>7007023</v>
      </c>
      <c r="R111" s="13">
        <f t="shared" si="77"/>
        <v>8794052</v>
      </c>
      <c r="S111" s="15">
        <f t="shared" si="78"/>
        <v>15801075</v>
      </c>
      <c r="T111" s="42">
        <f t="shared" si="50"/>
        <v>3.9457555253847676E-4</v>
      </c>
      <c r="U111" s="43">
        <f t="shared" si="51"/>
        <v>4.439700741115741E-4</v>
      </c>
      <c r="V111" s="42">
        <f t="shared" si="46"/>
        <v>0.44345229675829018</v>
      </c>
      <c r="W111" s="43">
        <f t="shared" si="52"/>
        <v>0.55654770324170988</v>
      </c>
      <c r="X111" s="38">
        <f t="shared" si="79"/>
        <v>1563</v>
      </c>
      <c r="Y111" s="13">
        <f t="shared" si="53"/>
        <v>693</v>
      </c>
      <c r="Z111" s="15">
        <f t="shared" si="54"/>
        <v>870</v>
      </c>
      <c r="AA111" s="38">
        <f t="shared" si="55"/>
        <v>693</v>
      </c>
      <c r="AB111" s="13">
        <f t="shared" si="80"/>
        <v>0</v>
      </c>
      <c r="AC111" s="15">
        <f t="shared" si="81"/>
        <v>870</v>
      </c>
    </row>
    <row r="112" spans="1:29" x14ac:dyDescent="0.25">
      <c r="A112" s="14" t="str">
        <f t="shared" si="68"/>
        <v>Education</v>
      </c>
      <c r="B112" s="12">
        <f t="shared" si="69"/>
        <v>122500</v>
      </c>
      <c r="C112" s="12">
        <f t="shared" si="70"/>
        <v>202</v>
      </c>
      <c r="D112" s="11" t="str">
        <f t="shared" si="71"/>
        <v>The Library Of Virginia</v>
      </c>
      <c r="E112" s="62" t="str">
        <f>IF(C112=100, "YES", IF(ISNA(VLOOKUP(F112, BudgetBillItems!$D$2:$D$488, 1, FALSE)), "NO", "YES"))</f>
        <v>YES</v>
      </c>
      <c r="F112" s="12">
        <v>202</v>
      </c>
      <c r="G112" s="11" t="str">
        <f t="shared" si="72"/>
        <v>The Library Of Virginia</v>
      </c>
      <c r="H112" s="49">
        <f t="shared" si="73"/>
        <v>111000</v>
      </c>
      <c r="I112" s="62">
        <v>202</v>
      </c>
      <c r="J112" s="38">
        <v>26816827</v>
      </c>
      <c r="K112" s="13">
        <v>10526833</v>
      </c>
      <c r="L112" s="15">
        <f t="shared" si="74"/>
        <v>37343660</v>
      </c>
      <c r="M112" s="38"/>
      <c r="N112" s="13"/>
      <c r="O112" s="12" t="str">
        <f t="shared" si="75"/>
        <v>NO</v>
      </c>
      <c r="P112" s="54"/>
      <c r="Q112" s="38">
        <f t="shared" si="76"/>
        <v>26816827</v>
      </c>
      <c r="R112" s="13">
        <f t="shared" si="77"/>
        <v>10526833</v>
      </c>
      <c r="S112" s="15">
        <f t="shared" si="78"/>
        <v>37343660</v>
      </c>
      <c r="T112" s="42">
        <f t="shared" si="50"/>
        <v>9.3252486165080627E-4</v>
      </c>
      <c r="U112" s="43">
        <f t="shared" si="51"/>
        <v>1.6991336649854385E-3</v>
      </c>
      <c r="V112" s="42">
        <f t="shared" si="46"/>
        <v>0.71810923192852549</v>
      </c>
      <c r="W112" s="43">
        <f t="shared" si="52"/>
        <v>0.28189076807147451</v>
      </c>
      <c r="X112" s="38">
        <f t="shared" si="79"/>
        <v>3694</v>
      </c>
      <c r="Y112" s="13">
        <f t="shared" si="53"/>
        <v>2653</v>
      </c>
      <c r="Z112" s="15">
        <f t="shared" si="54"/>
        <v>1041</v>
      </c>
      <c r="AA112" s="38">
        <f t="shared" si="55"/>
        <v>2653</v>
      </c>
      <c r="AB112" s="13">
        <f t="shared" si="80"/>
        <v>0</v>
      </c>
      <c r="AC112" s="15">
        <f t="shared" si="81"/>
        <v>1041</v>
      </c>
    </row>
    <row r="113" spans="1:29" ht="30" x14ac:dyDescent="0.25">
      <c r="A113" s="14" t="str">
        <f t="shared" si="68"/>
        <v>Education</v>
      </c>
      <c r="B113" s="12">
        <f t="shared" si="69"/>
        <v>122500</v>
      </c>
      <c r="C113" s="12">
        <f t="shared" si="70"/>
        <v>146</v>
      </c>
      <c r="D113" s="11" t="str">
        <f t="shared" si="71"/>
        <v>The Science Museum of Virginia</v>
      </c>
      <c r="E113" s="62" t="str">
        <f>IF(C113=100, "YES", IF(ISNA(VLOOKUP(F113, BudgetBillItems!$D$2:$D$488, 1, FALSE)), "NO", "YES"))</f>
        <v>YES</v>
      </c>
      <c r="F113" s="12">
        <v>146</v>
      </c>
      <c r="G113" s="11" t="str">
        <f t="shared" si="72"/>
        <v>The Science Museum of Virginia</v>
      </c>
      <c r="H113" s="49">
        <f t="shared" si="73"/>
        <v>112000</v>
      </c>
      <c r="I113" s="62">
        <v>146</v>
      </c>
      <c r="J113" s="38">
        <v>5056291</v>
      </c>
      <c r="K113" s="13">
        <v>6300378</v>
      </c>
      <c r="L113" s="15">
        <f t="shared" si="74"/>
        <v>11356669</v>
      </c>
      <c r="M113" s="38"/>
      <c r="N113" s="13"/>
      <c r="O113" s="12" t="str">
        <f t="shared" si="75"/>
        <v>NO</v>
      </c>
      <c r="P113" s="54"/>
      <c r="Q113" s="38">
        <f t="shared" si="76"/>
        <v>5056291</v>
      </c>
      <c r="R113" s="13">
        <f t="shared" si="77"/>
        <v>6300378</v>
      </c>
      <c r="S113" s="15">
        <f t="shared" si="78"/>
        <v>11356669</v>
      </c>
      <c r="T113" s="42">
        <f t="shared" si="50"/>
        <v>2.8359234708218211E-4</v>
      </c>
      <c r="U113" s="43">
        <f t="shared" si="51"/>
        <v>3.2037027565054161E-4</v>
      </c>
      <c r="V113" s="42">
        <f t="shared" si="46"/>
        <v>0.44522658888799171</v>
      </c>
      <c r="W113" s="43">
        <f t="shared" si="52"/>
        <v>0.55477341111200829</v>
      </c>
      <c r="X113" s="38">
        <f t="shared" si="79"/>
        <v>1124</v>
      </c>
      <c r="Y113" s="13">
        <f t="shared" si="53"/>
        <v>500</v>
      </c>
      <c r="Z113" s="15">
        <f t="shared" si="54"/>
        <v>624</v>
      </c>
      <c r="AA113" s="38">
        <f t="shared" si="55"/>
        <v>500</v>
      </c>
      <c r="AB113" s="13">
        <f t="shared" si="80"/>
        <v>0</v>
      </c>
      <c r="AC113" s="15">
        <f t="shared" si="81"/>
        <v>624</v>
      </c>
    </row>
    <row r="114" spans="1:29" ht="30" x14ac:dyDescent="0.25">
      <c r="A114" s="14" t="str">
        <f t="shared" si="68"/>
        <v>Education</v>
      </c>
      <c r="B114" s="12">
        <f t="shared" si="69"/>
        <v>122500</v>
      </c>
      <c r="C114" s="12">
        <f t="shared" si="70"/>
        <v>148</v>
      </c>
      <c r="D114" s="11" t="str">
        <f t="shared" si="71"/>
        <v>Virginia Commission for the Arts</v>
      </c>
      <c r="E114" s="62" t="str">
        <f>IF(C114=100, "YES", IF(ISNA(VLOOKUP(F114, BudgetBillItems!$D$2:$D$488, 1, FALSE)), "NO", "YES"))</f>
        <v>YES</v>
      </c>
      <c r="F114" s="12">
        <v>148</v>
      </c>
      <c r="G114" s="11" t="str">
        <f t="shared" si="72"/>
        <v>Virginia Commission for the Arts</v>
      </c>
      <c r="H114" s="49">
        <f t="shared" si="73"/>
        <v>113000</v>
      </c>
      <c r="I114" s="62">
        <v>148</v>
      </c>
      <c r="J114" s="38">
        <v>3884572</v>
      </c>
      <c r="K114" s="13">
        <v>863373</v>
      </c>
      <c r="L114" s="15">
        <f t="shared" si="74"/>
        <v>4747945</v>
      </c>
      <c r="M114" s="38"/>
      <c r="N114" s="13"/>
      <c r="O114" s="12" t="str">
        <f t="shared" si="75"/>
        <v>NO</v>
      </c>
      <c r="P114" s="54"/>
      <c r="Q114" s="38">
        <f t="shared" si="76"/>
        <v>3884572</v>
      </c>
      <c r="R114" s="13">
        <f t="shared" si="77"/>
        <v>863373</v>
      </c>
      <c r="S114" s="15">
        <f t="shared" si="78"/>
        <v>4747945</v>
      </c>
      <c r="T114" s="42">
        <f t="shared" si="50"/>
        <v>1.1856301054183327E-4</v>
      </c>
      <c r="U114" s="43">
        <f t="shared" si="51"/>
        <v>2.461293075150097E-4</v>
      </c>
      <c r="V114" s="42">
        <f t="shared" si="46"/>
        <v>0.81815859282278969</v>
      </c>
      <c r="W114" s="43">
        <f t="shared" si="52"/>
        <v>0.18184140717721031</v>
      </c>
      <c r="X114" s="38">
        <f t="shared" si="79"/>
        <v>470</v>
      </c>
      <c r="Y114" s="13">
        <f t="shared" si="53"/>
        <v>385</v>
      </c>
      <c r="Z114" s="15">
        <f t="shared" si="54"/>
        <v>85</v>
      </c>
      <c r="AA114" s="38">
        <f t="shared" si="55"/>
        <v>385</v>
      </c>
      <c r="AB114" s="13">
        <f t="shared" si="80"/>
        <v>0</v>
      </c>
      <c r="AC114" s="15">
        <f t="shared" si="81"/>
        <v>85</v>
      </c>
    </row>
    <row r="115" spans="1:29" ht="30" x14ac:dyDescent="0.25">
      <c r="A115" s="14" t="str">
        <f t="shared" si="68"/>
        <v>Education</v>
      </c>
      <c r="B115" s="12">
        <f t="shared" si="69"/>
        <v>122500</v>
      </c>
      <c r="C115" s="12">
        <f t="shared" si="70"/>
        <v>238</v>
      </c>
      <c r="D115" s="11" t="str">
        <f t="shared" si="71"/>
        <v>Virginia Museum of Fine Arts</v>
      </c>
      <c r="E115" s="62" t="str">
        <f>IF(C115=100, "YES", IF(ISNA(VLOOKUP(F115, BudgetBillItems!$D$2:$D$488, 1, FALSE)), "NO", "YES"))</f>
        <v>YES</v>
      </c>
      <c r="F115" s="12">
        <v>238</v>
      </c>
      <c r="G115" s="11" t="str">
        <f t="shared" si="72"/>
        <v>Virginia Museum of Fine Arts</v>
      </c>
      <c r="H115" s="49">
        <f t="shared" si="73"/>
        <v>114000</v>
      </c>
      <c r="I115" s="62">
        <v>238</v>
      </c>
      <c r="J115" s="38">
        <v>9810582</v>
      </c>
      <c r="K115" s="13">
        <v>19447279</v>
      </c>
      <c r="L115" s="15">
        <f t="shared" si="74"/>
        <v>29257861</v>
      </c>
      <c r="M115" s="38"/>
      <c r="N115" s="13"/>
      <c r="O115" s="12" t="str">
        <f t="shared" si="75"/>
        <v>NO</v>
      </c>
      <c r="P115" s="54"/>
      <c r="Q115" s="38">
        <f t="shared" si="76"/>
        <v>9810582</v>
      </c>
      <c r="R115" s="13">
        <f t="shared" si="77"/>
        <v>19447279</v>
      </c>
      <c r="S115" s="15">
        <f t="shared" si="78"/>
        <v>29257861</v>
      </c>
      <c r="T115" s="42">
        <f t="shared" si="50"/>
        <v>7.3061083946307135E-4</v>
      </c>
      <c r="U115" s="43">
        <f t="shared" si="51"/>
        <v>6.2160561162960006E-4</v>
      </c>
      <c r="V115" s="42">
        <f t="shared" si="46"/>
        <v>0.33531439636000732</v>
      </c>
      <c r="W115" s="43">
        <f t="shared" si="52"/>
        <v>0.66468560363999263</v>
      </c>
      <c r="X115" s="38">
        <f t="shared" si="79"/>
        <v>2895</v>
      </c>
      <c r="Y115" s="13">
        <f t="shared" si="53"/>
        <v>971</v>
      </c>
      <c r="Z115" s="15">
        <f t="shared" si="54"/>
        <v>1924</v>
      </c>
      <c r="AA115" s="38">
        <f t="shared" si="55"/>
        <v>971</v>
      </c>
      <c r="AB115" s="13">
        <f t="shared" si="80"/>
        <v>0</v>
      </c>
      <c r="AC115" s="15">
        <f t="shared" si="81"/>
        <v>1924</v>
      </c>
    </row>
    <row r="116" spans="1:29" ht="30" x14ac:dyDescent="0.25">
      <c r="A116" s="14" t="str">
        <f t="shared" si="68"/>
        <v>Education</v>
      </c>
      <c r="B116" s="12">
        <f t="shared" si="69"/>
        <v>122500</v>
      </c>
      <c r="C116" s="12">
        <f t="shared" si="70"/>
        <v>274</v>
      </c>
      <c r="D116" s="11" t="str">
        <f t="shared" si="71"/>
        <v>Eastern Virginia Medical School</v>
      </c>
      <c r="E116" s="62" t="str">
        <f>IF(C116=100, "YES", IF(ISNA(VLOOKUP(F116, BudgetBillItems!$D$2:$D$488, 1, FALSE)), "NO", "YES"))</f>
        <v>YES</v>
      </c>
      <c r="F116" s="12">
        <v>274</v>
      </c>
      <c r="G116" s="11" t="str">
        <f t="shared" si="72"/>
        <v>Eastern Virginia Medical School</v>
      </c>
      <c r="H116" s="49">
        <f t="shared" si="73"/>
        <v>115000</v>
      </c>
      <c r="I116" s="62">
        <v>274</v>
      </c>
      <c r="J116" s="38">
        <v>24395660</v>
      </c>
      <c r="K116" s="13">
        <v>0</v>
      </c>
      <c r="L116" s="15">
        <f t="shared" si="74"/>
        <v>24395660</v>
      </c>
      <c r="M116" s="38"/>
      <c r="N116" s="13"/>
      <c r="O116" s="12" t="str">
        <f t="shared" si="75"/>
        <v>NO</v>
      </c>
      <c r="P116" s="54"/>
      <c r="Q116" s="38">
        <f t="shared" si="76"/>
        <v>24395660</v>
      </c>
      <c r="R116" s="13">
        <f t="shared" si="77"/>
        <v>0</v>
      </c>
      <c r="S116" s="15">
        <f t="shared" si="78"/>
        <v>24395660</v>
      </c>
      <c r="T116" s="42">
        <f t="shared" si="50"/>
        <v>6.0919469238901881E-4</v>
      </c>
      <c r="U116" s="43">
        <f t="shared" si="51"/>
        <v>1.5457267627351536E-3</v>
      </c>
      <c r="V116" s="42">
        <f t="shared" si="46"/>
        <v>1</v>
      </c>
      <c r="W116" s="43">
        <f t="shared" si="52"/>
        <v>0</v>
      </c>
      <c r="X116" s="38">
        <f t="shared" si="79"/>
        <v>2413</v>
      </c>
      <c r="Y116" s="13">
        <f t="shared" si="53"/>
        <v>2413</v>
      </c>
      <c r="Z116" s="15">
        <f t="shared" si="54"/>
        <v>0</v>
      </c>
      <c r="AA116" s="38">
        <f t="shared" si="55"/>
        <v>2413</v>
      </c>
      <c r="AB116" s="13">
        <f t="shared" si="80"/>
        <v>0</v>
      </c>
      <c r="AC116" s="15">
        <f t="shared" si="81"/>
        <v>0</v>
      </c>
    </row>
    <row r="117" spans="1:29" x14ac:dyDescent="0.25">
      <c r="A117" s="14" t="str">
        <f t="shared" si="68"/>
        <v>Education</v>
      </c>
      <c r="B117" s="12">
        <f t="shared" si="69"/>
        <v>122500</v>
      </c>
      <c r="C117" s="12">
        <f t="shared" si="70"/>
        <v>938</v>
      </c>
      <c r="D117" s="11" t="str">
        <f t="shared" si="71"/>
        <v>New College Institute</v>
      </c>
      <c r="E117" s="62" t="str">
        <f>IF(C117=100, "YES", IF(ISNA(VLOOKUP(F117, BudgetBillItems!$D$2:$D$488, 1, FALSE)), "NO", "YES"))</f>
        <v>YES</v>
      </c>
      <c r="F117" s="12">
        <v>938</v>
      </c>
      <c r="G117" s="11" t="str">
        <f t="shared" si="72"/>
        <v>New College Institute</v>
      </c>
      <c r="H117" s="49">
        <f t="shared" si="73"/>
        <v>116000</v>
      </c>
      <c r="I117" s="62">
        <v>938</v>
      </c>
      <c r="J117" s="38">
        <v>1471055</v>
      </c>
      <c r="K117" s="13">
        <v>1099446</v>
      </c>
      <c r="L117" s="15">
        <f t="shared" si="74"/>
        <v>2570501</v>
      </c>
      <c r="M117" s="38"/>
      <c r="N117" s="13"/>
      <c r="O117" s="12" t="str">
        <f t="shared" si="75"/>
        <v>NO</v>
      </c>
      <c r="P117" s="54"/>
      <c r="Q117" s="38">
        <f t="shared" si="76"/>
        <v>1471055</v>
      </c>
      <c r="R117" s="13">
        <f t="shared" si="77"/>
        <v>1099446</v>
      </c>
      <c r="S117" s="15">
        <f t="shared" si="78"/>
        <v>2570501</v>
      </c>
      <c r="T117" s="42">
        <f t="shared" si="50"/>
        <v>6.4189104372690278E-5</v>
      </c>
      <c r="U117" s="43">
        <f t="shared" si="51"/>
        <v>9.3207114829250835E-5</v>
      </c>
      <c r="V117" s="42">
        <f t="shared" si="46"/>
        <v>0.57228337977693844</v>
      </c>
      <c r="W117" s="43">
        <f t="shared" si="52"/>
        <v>0.42771662022306156</v>
      </c>
      <c r="X117" s="38">
        <f t="shared" si="79"/>
        <v>254</v>
      </c>
      <c r="Y117" s="13">
        <f t="shared" si="53"/>
        <v>145</v>
      </c>
      <c r="Z117" s="15">
        <f t="shared" si="54"/>
        <v>109</v>
      </c>
      <c r="AA117" s="38">
        <f t="shared" si="55"/>
        <v>145</v>
      </c>
      <c r="AB117" s="13">
        <f t="shared" si="80"/>
        <v>0</v>
      </c>
      <c r="AC117" s="15">
        <f t="shared" si="81"/>
        <v>109</v>
      </c>
    </row>
    <row r="118" spans="1:29" ht="30" x14ac:dyDescent="0.25">
      <c r="A118" s="14" t="str">
        <f t="shared" si="68"/>
        <v>Education</v>
      </c>
      <c r="B118" s="12">
        <f t="shared" si="69"/>
        <v>122500</v>
      </c>
      <c r="C118" s="12">
        <f t="shared" si="70"/>
        <v>885</v>
      </c>
      <c r="D118" s="11" t="str">
        <f t="shared" si="71"/>
        <v xml:space="preserve">Institute for Advanced Learning and Research </v>
      </c>
      <c r="E118" s="62" t="str">
        <f>IF(C118=100, "YES", IF(ISNA(VLOOKUP(F118, BudgetBillItems!$D$2:$D$488, 1, FALSE)), "NO", "YES"))</f>
        <v>YES</v>
      </c>
      <c r="F118" s="12">
        <v>885</v>
      </c>
      <c r="G118" s="11" t="str">
        <f t="shared" si="72"/>
        <v xml:space="preserve">Institute for Advanced Learning and Research </v>
      </c>
      <c r="H118" s="49">
        <f t="shared" si="73"/>
        <v>117000</v>
      </c>
      <c r="I118" s="62">
        <v>885</v>
      </c>
      <c r="J118" s="38">
        <v>6122968</v>
      </c>
      <c r="K118" s="13">
        <v>0</v>
      </c>
      <c r="L118" s="15">
        <f t="shared" si="74"/>
        <v>6122968</v>
      </c>
      <c r="M118" s="38"/>
      <c r="N118" s="13"/>
      <c r="O118" s="12" t="str">
        <f t="shared" si="75"/>
        <v>NO</v>
      </c>
      <c r="P118" s="54"/>
      <c r="Q118" s="38">
        <f t="shared" si="76"/>
        <v>6122968</v>
      </c>
      <c r="R118" s="13">
        <f t="shared" si="77"/>
        <v>0</v>
      </c>
      <c r="S118" s="15">
        <f t="shared" si="78"/>
        <v>6122968</v>
      </c>
      <c r="T118" s="42">
        <f t="shared" si="50"/>
        <v>1.528993110769623E-4</v>
      </c>
      <c r="U118" s="43">
        <f t="shared" si="51"/>
        <v>3.8795570625967644E-4</v>
      </c>
      <c r="V118" s="42">
        <f t="shared" si="46"/>
        <v>1</v>
      </c>
      <c r="W118" s="43">
        <f t="shared" si="52"/>
        <v>0</v>
      </c>
      <c r="X118" s="38">
        <f t="shared" si="79"/>
        <v>606</v>
      </c>
      <c r="Y118" s="13">
        <f t="shared" si="53"/>
        <v>606</v>
      </c>
      <c r="Z118" s="15">
        <f t="shared" si="54"/>
        <v>0</v>
      </c>
      <c r="AA118" s="38">
        <f t="shared" si="55"/>
        <v>606</v>
      </c>
      <c r="AB118" s="13">
        <f t="shared" si="80"/>
        <v>0</v>
      </c>
      <c r="AC118" s="15">
        <f t="shared" si="81"/>
        <v>0</v>
      </c>
    </row>
    <row r="119" spans="1:29" ht="30" x14ac:dyDescent="0.25">
      <c r="A119" s="14" t="str">
        <f t="shared" si="68"/>
        <v>Education</v>
      </c>
      <c r="B119" s="12">
        <f t="shared" si="69"/>
        <v>122500</v>
      </c>
      <c r="C119" s="12">
        <f t="shared" si="70"/>
        <v>935</v>
      </c>
      <c r="D119" s="11" t="str">
        <f t="shared" si="71"/>
        <v xml:space="preserve">Roanoke Higher Education Authority </v>
      </c>
      <c r="E119" s="62" t="str">
        <f>IF(C119=100, "YES", IF(ISNA(VLOOKUP(F119, BudgetBillItems!$D$2:$D$488, 1, FALSE)), "NO", "YES"))</f>
        <v>YES</v>
      </c>
      <c r="F119" s="12">
        <v>935</v>
      </c>
      <c r="G119" s="11" t="str">
        <f t="shared" si="72"/>
        <v xml:space="preserve">Roanoke Higher Education Authority </v>
      </c>
      <c r="H119" s="49">
        <f t="shared" si="73"/>
        <v>118000</v>
      </c>
      <c r="I119" s="62">
        <v>935</v>
      </c>
      <c r="J119" s="38">
        <v>1121896</v>
      </c>
      <c r="K119" s="13">
        <v>0</v>
      </c>
      <c r="L119" s="15">
        <f t="shared" si="74"/>
        <v>1121896</v>
      </c>
      <c r="M119" s="38"/>
      <c r="N119" s="13"/>
      <c r="O119" s="12" t="str">
        <f t="shared" si="75"/>
        <v>NO</v>
      </c>
      <c r="P119" s="54"/>
      <c r="Q119" s="38">
        <f t="shared" si="76"/>
        <v>1121896</v>
      </c>
      <c r="R119" s="13">
        <f t="shared" si="77"/>
        <v>0</v>
      </c>
      <c r="S119" s="15">
        <f t="shared" si="78"/>
        <v>1121896</v>
      </c>
      <c r="T119" s="42">
        <f t="shared" si="50"/>
        <v>2.8015355543259363E-5</v>
      </c>
      <c r="U119" s="43">
        <f t="shared" si="51"/>
        <v>7.1084146614828946E-5</v>
      </c>
      <c r="V119" s="42">
        <f t="shared" si="46"/>
        <v>1</v>
      </c>
      <c r="W119" s="43">
        <f t="shared" si="52"/>
        <v>0</v>
      </c>
      <c r="X119" s="38">
        <f t="shared" si="79"/>
        <v>111</v>
      </c>
      <c r="Y119" s="13">
        <f t="shared" si="53"/>
        <v>111</v>
      </c>
      <c r="Z119" s="15">
        <f t="shared" si="54"/>
        <v>0</v>
      </c>
      <c r="AA119" s="38">
        <f t="shared" si="55"/>
        <v>111</v>
      </c>
      <c r="AB119" s="13">
        <f t="shared" si="80"/>
        <v>0</v>
      </c>
      <c r="AC119" s="15">
        <f t="shared" si="81"/>
        <v>0</v>
      </c>
    </row>
    <row r="120" spans="1:29" ht="45" x14ac:dyDescent="0.25">
      <c r="A120" s="14" t="str">
        <f t="shared" si="68"/>
        <v>Education</v>
      </c>
      <c r="B120" s="12">
        <f t="shared" si="69"/>
        <v>122500</v>
      </c>
      <c r="C120" s="12">
        <f t="shared" si="70"/>
        <v>937</v>
      </c>
      <c r="D120" s="11" t="str">
        <f t="shared" si="71"/>
        <v>Southern Virginia Higher Education Center</v>
      </c>
      <c r="E120" s="62" t="str">
        <f>IF(C120=100, "YES", IF(ISNA(VLOOKUP(F120, BudgetBillItems!$D$2:$D$488, 1, FALSE)), "NO", "YES"))</f>
        <v>YES</v>
      </c>
      <c r="F120" s="12">
        <v>937</v>
      </c>
      <c r="G120" s="11" t="str">
        <f t="shared" si="72"/>
        <v>Southern Virginia Higher Education Center</v>
      </c>
      <c r="H120" s="49">
        <f t="shared" si="73"/>
        <v>119000</v>
      </c>
      <c r="I120" s="62">
        <v>937</v>
      </c>
      <c r="J120" s="38">
        <v>2284010</v>
      </c>
      <c r="K120" s="13">
        <v>2057151</v>
      </c>
      <c r="L120" s="15">
        <f t="shared" si="74"/>
        <v>4341161</v>
      </c>
      <c r="M120" s="38"/>
      <c r="N120" s="13"/>
      <c r="O120" s="12" t="str">
        <f t="shared" si="75"/>
        <v>NO</v>
      </c>
      <c r="P120" s="54"/>
      <c r="Q120" s="38">
        <f t="shared" si="76"/>
        <v>2284010</v>
      </c>
      <c r="R120" s="13">
        <f t="shared" si="77"/>
        <v>2057151</v>
      </c>
      <c r="S120" s="15">
        <f t="shared" si="78"/>
        <v>4341161</v>
      </c>
      <c r="T120" s="42">
        <f t="shared" si="50"/>
        <v>1.0840502941942155E-4</v>
      </c>
      <c r="U120" s="43">
        <f t="shared" si="51"/>
        <v>1.4471653496378939E-4</v>
      </c>
      <c r="V120" s="42">
        <f t="shared" si="46"/>
        <v>0.52612883972743696</v>
      </c>
      <c r="W120" s="43">
        <f t="shared" si="52"/>
        <v>0.47387116027256304</v>
      </c>
      <c r="X120" s="38">
        <f t="shared" si="79"/>
        <v>429</v>
      </c>
      <c r="Y120" s="13">
        <f t="shared" si="53"/>
        <v>226</v>
      </c>
      <c r="Z120" s="15">
        <f t="shared" si="54"/>
        <v>203</v>
      </c>
      <c r="AA120" s="38">
        <f t="shared" si="55"/>
        <v>226</v>
      </c>
      <c r="AB120" s="13">
        <f t="shared" si="80"/>
        <v>0</v>
      </c>
      <c r="AC120" s="15">
        <f t="shared" si="81"/>
        <v>203</v>
      </c>
    </row>
    <row r="121" spans="1:29" ht="45" x14ac:dyDescent="0.25">
      <c r="A121" s="14" t="str">
        <f t="shared" si="68"/>
        <v>Education</v>
      </c>
      <c r="B121" s="12">
        <f t="shared" si="69"/>
        <v>122500</v>
      </c>
      <c r="C121" s="12">
        <f t="shared" si="70"/>
        <v>948</v>
      </c>
      <c r="D121" s="11" t="str">
        <f t="shared" si="71"/>
        <v>Southwest Virginia Higher Education Center</v>
      </c>
      <c r="E121" s="62" t="str">
        <f>IF(C121=100, "YES", IF(ISNA(VLOOKUP(F121, BudgetBillItems!$D$2:$D$488, 1, FALSE)), "NO", "YES"))</f>
        <v>YES</v>
      </c>
      <c r="F121" s="12">
        <v>948</v>
      </c>
      <c r="G121" s="11" t="str">
        <f t="shared" si="72"/>
        <v>Southwest Virginia Higher Education Center</v>
      </c>
      <c r="H121" s="49">
        <f t="shared" si="73"/>
        <v>120000</v>
      </c>
      <c r="I121" s="62">
        <v>948</v>
      </c>
      <c r="J121" s="38">
        <v>1932349</v>
      </c>
      <c r="K121" s="13">
        <v>7305877</v>
      </c>
      <c r="L121" s="15">
        <f t="shared" si="74"/>
        <v>9238226</v>
      </c>
      <c r="M121" s="38"/>
      <c r="N121" s="13"/>
      <c r="O121" s="12" t="str">
        <f t="shared" si="75"/>
        <v>NO</v>
      </c>
      <c r="P121" s="54"/>
      <c r="Q121" s="38">
        <f t="shared" si="76"/>
        <v>1932349</v>
      </c>
      <c r="R121" s="13">
        <f t="shared" si="77"/>
        <v>7305877</v>
      </c>
      <c r="S121" s="15">
        <f t="shared" si="78"/>
        <v>9238226</v>
      </c>
      <c r="T121" s="42">
        <f t="shared" si="50"/>
        <v>2.3069178068108165E-4</v>
      </c>
      <c r="U121" s="43">
        <f t="shared" si="51"/>
        <v>1.2243503820944017E-4</v>
      </c>
      <c r="V121" s="42">
        <f t="shared" si="46"/>
        <v>0.20916883825963989</v>
      </c>
      <c r="W121" s="43">
        <f t="shared" si="52"/>
        <v>0.79083116174036006</v>
      </c>
      <c r="X121" s="38">
        <f t="shared" si="79"/>
        <v>914</v>
      </c>
      <c r="Y121" s="13">
        <f t="shared" si="53"/>
        <v>191</v>
      </c>
      <c r="Z121" s="15">
        <f t="shared" si="54"/>
        <v>723</v>
      </c>
      <c r="AA121" s="38">
        <f t="shared" si="55"/>
        <v>191</v>
      </c>
      <c r="AB121" s="13">
        <f t="shared" si="80"/>
        <v>0</v>
      </c>
      <c r="AC121" s="15">
        <f t="shared" si="81"/>
        <v>723</v>
      </c>
    </row>
    <row r="122" spans="1:29" ht="75" x14ac:dyDescent="0.25">
      <c r="A122" s="14" t="str">
        <f t="shared" si="68"/>
        <v>Education</v>
      </c>
      <c r="B122" s="12">
        <f t="shared" si="69"/>
        <v>122500</v>
      </c>
      <c r="C122" s="12">
        <f t="shared" si="70"/>
        <v>936</v>
      </c>
      <c r="D122" s="11" t="str">
        <f t="shared" si="71"/>
        <v>Southeastern Universities Research Association Doing Business for Jefferson Science Associates, LLC</v>
      </c>
      <c r="E122" s="62" t="str">
        <f>IF(C122=100, "YES", IF(ISNA(VLOOKUP(F122, BudgetBillItems!$D$2:$D$488, 1, FALSE)), "NO", "YES"))</f>
        <v>YES</v>
      </c>
      <c r="F122" s="12">
        <v>936</v>
      </c>
      <c r="G122" s="11" t="str">
        <f t="shared" si="72"/>
        <v>Southeastern Universities Research Association Doing Business for Jefferson Science Associates, LLC</v>
      </c>
      <c r="H122" s="49">
        <f t="shared" si="73"/>
        <v>121000</v>
      </c>
      <c r="I122" s="62">
        <v>936</v>
      </c>
      <c r="J122" s="38">
        <v>1149891</v>
      </c>
      <c r="K122" s="13">
        <v>0</v>
      </c>
      <c r="L122" s="15">
        <f t="shared" si="74"/>
        <v>1149891</v>
      </c>
      <c r="M122" s="38"/>
      <c r="N122" s="13"/>
      <c r="O122" s="12" t="str">
        <f t="shared" si="75"/>
        <v>NO</v>
      </c>
      <c r="P122" s="54"/>
      <c r="Q122" s="38">
        <f t="shared" si="76"/>
        <v>1149891</v>
      </c>
      <c r="R122" s="13">
        <f t="shared" si="77"/>
        <v>0</v>
      </c>
      <c r="S122" s="15">
        <f t="shared" si="78"/>
        <v>1149891</v>
      </c>
      <c r="T122" s="42">
        <f t="shared" si="50"/>
        <v>2.8714430928529964E-5</v>
      </c>
      <c r="U122" s="43">
        <f t="shared" si="51"/>
        <v>7.2857930178084484E-5</v>
      </c>
      <c r="V122" s="42">
        <f t="shared" si="46"/>
        <v>1</v>
      </c>
      <c r="W122" s="43">
        <f t="shared" si="52"/>
        <v>0</v>
      </c>
      <c r="X122" s="38">
        <f t="shared" si="79"/>
        <v>114</v>
      </c>
      <c r="Y122" s="13">
        <f t="shared" si="53"/>
        <v>114</v>
      </c>
      <c r="Z122" s="15">
        <f t="shared" si="54"/>
        <v>0</v>
      </c>
      <c r="AA122" s="38">
        <f t="shared" si="55"/>
        <v>114</v>
      </c>
      <c r="AB122" s="13">
        <f t="shared" si="80"/>
        <v>0</v>
      </c>
      <c r="AC122" s="15">
        <f t="shared" si="81"/>
        <v>0</v>
      </c>
    </row>
    <row r="123" spans="1:29" x14ac:dyDescent="0.25">
      <c r="A123" s="14" t="str">
        <f t="shared" si="68"/>
        <v>Finance</v>
      </c>
      <c r="B123" s="12">
        <f t="shared" si="69"/>
        <v>130000</v>
      </c>
      <c r="C123" s="12">
        <f t="shared" si="70"/>
        <v>190</v>
      </c>
      <c r="D123" s="11" t="str">
        <f t="shared" si="71"/>
        <v>Secretary of Finance</v>
      </c>
      <c r="E123" s="62" t="str">
        <f>IF(C123=100, "YES", IF(ISNA(VLOOKUP(F123, BudgetBillItems!$D$2:$D$488, 1, FALSE)), "NO", "YES"))</f>
        <v>YES</v>
      </c>
      <c r="F123" s="12">
        <v>190</v>
      </c>
      <c r="G123" s="11" t="str">
        <f t="shared" si="72"/>
        <v>Secretary of Finance</v>
      </c>
      <c r="H123" s="49">
        <f t="shared" si="73"/>
        <v>124000</v>
      </c>
      <c r="I123" s="62">
        <v>190</v>
      </c>
      <c r="J123" s="38">
        <v>425362</v>
      </c>
      <c r="K123" s="13">
        <v>0</v>
      </c>
      <c r="L123" s="15">
        <f t="shared" si="74"/>
        <v>425362</v>
      </c>
      <c r="M123" s="38"/>
      <c r="N123" s="13"/>
      <c r="O123" s="12" t="str">
        <f t="shared" si="75"/>
        <v>NO</v>
      </c>
      <c r="P123" s="54"/>
      <c r="Q123" s="38">
        <f t="shared" si="76"/>
        <v>425362</v>
      </c>
      <c r="R123" s="13">
        <f t="shared" si="77"/>
        <v>0</v>
      </c>
      <c r="S123" s="15">
        <f t="shared" si="78"/>
        <v>425362</v>
      </c>
      <c r="T123" s="42">
        <f t="shared" si="50"/>
        <v>1.0621900483281774E-5</v>
      </c>
      <c r="U123" s="43">
        <f t="shared" si="51"/>
        <v>2.6951245723647172E-5</v>
      </c>
      <c r="V123" s="42">
        <f t="shared" si="46"/>
        <v>1</v>
      </c>
      <c r="W123" s="43">
        <f t="shared" si="52"/>
        <v>0</v>
      </c>
      <c r="X123" s="38">
        <f t="shared" si="79"/>
        <v>42</v>
      </c>
      <c r="Y123" s="13">
        <f t="shared" si="53"/>
        <v>42</v>
      </c>
      <c r="Z123" s="15">
        <f t="shared" si="54"/>
        <v>0</v>
      </c>
      <c r="AA123" s="38">
        <f t="shared" si="55"/>
        <v>42</v>
      </c>
      <c r="AB123" s="13">
        <f t="shared" si="80"/>
        <v>0</v>
      </c>
      <c r="AC123" s="15">
        <f t="shared" si="81"/>
        <v>0</v>
      </c>
    </row>
    <row r="124" spans="1:29" ht="30" x14ac:dyDescent="0.25">
      <c r="A124" s="14" t="str">
        <f t="shared" si="68"/>
        <v>Finance</v>
      </c>
      <c r="B124" s="12">
        <f t="shared" si="69"/>
        <v>130000</v>
      </c>
      <c r="C124" s="12">
        <f t="shared" si="70"/>
        <v>151</v>
      </c>
      <c r="D124" s="11" t="str">
        <f t="shared" si="71"/>
        <v>Department of Accounts</v>
      </c>
      <c r="E124" s="62" t="str">
        <f>IF(C124=100, "YES", IF(ISNA(VLOOKUP(F124, BudgetBillItems!$D$2:$D$488, 1, FALSE)), "NO", "YES"))</f>
        <v>YES</v>
      </c>
      <c r="F124" s="12">
        <v>151</v>
      </c>
      <c r="G124" s="11" t="str">
        <f t="shared" si="72"/>
        <v>Department of Accounts</v>
      </c>
      <c r="H124" s="49">
        <f t="shared" si="73"/>
        <v>125000</v>
      </c>
      <c r="I124" s="62">
        <v>151</v>
      </c>
      <c r="J124" s="38">
        <v>10847698</v>
      </c>
      <c r="K124" s="13">
        <v>821956</v>
      </c>
      <c r="L124" s="15">
        <f t="shared" si="74"/>
        <v>11669654</v>
      </c>
      <c r="M124" s="38"/>
      <c r="N124" s="13"/>
      <c r="O124" s="12" t="str">
        <f t="shared" si="75"/>
        <v>NO</v>
      </c>
      <c r="P124" s="54"/>
      <c r="Q124" s="38">
        <f t="shared" si="76"/>
        <v>10847698</v>
      </c>
      <c r="R124" s="13">
        <f t="shared" si="77"/>
        <v>821956</v>
      </c>
      <c r="S124" s="15">
        <f t="shared" si="78"/>
        <v>11669654</v>
      </c>
      <c r="T124" s="42">
        <f t="shared" si="50"/>
        <v>2.9140803236380093E-4</v>
      </c>
      <c r="U124" s="43">
        <f t="shared" si="51"/>
        <v>6.8731803577638817E-4</v>
      </c>
      <c r="V124" s="42">
        <f t="shared" si="46"/>
        <v>0.92956466404231008</v>
      </c>
      <c r="W124" s="43">
        <f t="shared" si="52"/>
        <v>7.0435335957689915E-2</v>
      </c>
      <c r="X124" s="38">
        <f t="shared" si="79"/>
        <v>1154</v>
      </c>
      <c r="Y124" s="13">
        <f t="shared" si="53"/>
        <v>1073</v>
      </c>
      <c r="Z124" s="15">
        <f t="shared" si="54"/>
        <v>81</v>
      </c>
      <c r="AA124" s="38">
        <f t="shared" si="55"/>
        <v>1073</v>
      </c>
      <c r="AB124" s="13">
        <f t="shared" si="80"/>
        <v>0</v>
      </c>
      <c r="AC124" s="15">
        <f t="shared" si="81"/>
        <v>81</v>
      </c>
    </row>
    <row r="125" spans="1:29" ht="105" x14ac:dyDescent="0.25">
      <c r="A125" s="14" t="str">
        <f t="shared" si="68"/>
        <v>Finance</v>
      </c>
      <c r="B125" s="12">
        <f t="shared" si="69"/>
        <v>130000</v>
      </c>
      <c r="C125" s="12">
        <f t="shared" si="70"/>
        <v>151</v>
      </c>
      <c r="D125" s="11" t="str">
        <f t="shared" si="71"/>
        <v>Department of Accounts</v>
      </c>
      <c r="E125" s="62" t="str">
        <f>IF(C125=100, "YES", IF(ISNA(VLOOKUP(F125, BudgetBillItems!$D$2:$D$488, 1, FALSE)), "NO", "YES"))</f>
        <v>YES</v>
      </c>
      <c r="F125" s="12">
        <v>162</v>
      </c>
      <c r="G125" s="11" t="str">
        <f t="shared" si="72"/>
        <v>Department of Accounts Transfer Payments</v>
      </c>
      <c r="H125" s="49">
        <f t="shared" si="73"/>
        <v>126000</v>
      </c>
      <c r="I125" s="62">
        <v>162</v>
      </c>
      <c r="J125" s="38">
        <v>1338785117</v>
      </c>
      <c r="K125" s="13">
        <v>540824679</v>
      </c>
      <c r="L125" s="15">
        <f t="shared" si="74"/>
        <v>1879609796</v>
      </c>
      <c r="M125" s="38">
        <v>-1338785117</v>
      </c>
      <c r="N125" s="13">
        <v>-540824679</v>
      </c>
      <c r="O125" s="12" t="str">
        <f t="shared" si="75"/>
        <v>YES</v>
      </c>
      <c r="P125" s="54" t="s">
        <v>340</v>
      </c>
      <c r="Q125" s="38">
        <f t="shared" si="76"/>
        <v>0</v>
      </c>
      <c r="R125" s="13">
        <f t="shared" si="77"/>
        <v>0</v>
      </c>
      <c r="S125" s="15">
        <f t="shared" si="78"/>
        <v>0</v>
      </c>
      <c r="T125" s="42">
        <f t="shared" si="50"/>
        <v>0</v>
      </c>
      <c r="U125" s="43">
        <f t="shared" si="51"/>
        <v>0</v>
      </c>
      <c r="V125" s="42">
        <f t="shared" si="46"/>
        <v>0</v>
      </c>
      <c r="W125" s="43">
        <f t="shared" si="52"/>
        <v>0</v>
      </c>
      <c r="X125" s="38">
        <f t="shared" si="79"/>
        <v>0</v>
      </c>
      <c r="Y125" s="13">
        <f t="shared" si="53"/>
        <v>0</v>
      </c>
      <c r="Z125" s="15">
        <f t="shared" si="54"/>
        <v>0</v>
      </c>
      <c r="AA125" s="38">
        <f t="shared" si="55"/>
        <v>0</v>
      </c>
      <c r="AB125" s="13">
        <f t="shared" si="80"/>
        <v>0</v>
      </c>
      <c r="AC125" s="15">
        <f t="shared" si="81"/>
        <v>0</v>
      </c>
    </row>
    <row r="126" spans="1:29" ht="75" x14ac:dyDescent="0.25">
      <c r="A126" s="14" t="str">
        <f t="shared" si="68"/>
        <v>Finance</v>
      </c>
      <c r="B126" s="12">
        <f t="shared" si="69"/>
        <v>130000</v>
      </c>
      <c r="C126" s="12">
        <f t="shared" si="70"/>
        <v>122</v>
      </c>
      <c r="D126" s="11" t="str">
        <f t="shared" si="71"/>
        <v>Department of Planning and Budget</v>
      </c>
      <c r="E126" s="62" t="str">
        <f>IF(C126=100, "YES", IF(ISNA(VLOOKUP(F126, BudgetBillItems!$D$2:$D$488, 1, FALSE)), "NO", "YES"))</f>
        <v>YES</v>
      </c>
      <c r="F126" s="12">
        <v>122</v>
      </c>
      <c r="G126" s="11" t="str">
        <f t="shared" si="72"/>
        <v>Department of Planning and Budget</v>
      </c>
      <c r="H126" s="49">
        <f t="shared" si="73"/>
        <v>127000</v>
      </c>
      <c r="I126" s="62">
        <v>122</v>
      </c>
      <c r="J126" s="38">
        <v>7014064</v>
      </c>
      <c r="K126" s="13">
        <v>300000</v>
      </c>
      <c r="L126" s="15">
        <f t="shared" si="74"/>
        <v>7314064</v>
      </c>
      <c r="M126" s="38"/>
      <c r="N126" s="13">
        <v>-300000</v>
      </c>
      <c r="O126" s="12" t="str">
        <f t="shared" si="75"/>
        <v>YES</v>
      </c>
      <c r="P126" s="54" t="s">
        <v>344</v>
      </c>
      <c r="Q126" s="38">
        <f t="shared" si="76"/>
        <v>7014064</v>
      </c>
      <c r="R126" s="13">
        <f t="shared" si="77"/>
        <v>0</v>
      </c>
      <c r="S126" s="15">
        <f t="shared" si="78"/>
        <v>7014064</v>
      </c>
      <c r="T126" s="42">
        <f t="shared" si="50"/>
        <v>1.7515125890739955E-4</v>
      </c>
      <c r="U126" s="43">
        <f t="shared" si="51"/>
        <v>4.4441619699312022E-4</v>
      </c>
      <c r="V126" s="42">
        <f t="shared" si="46"/>
        <v>1</v>
      </c>
      <c r="W126" s="43">
        <f t="shared" si="52"/>
        <v>0</v>
      </c>
      <c r="X126" s="38">
        <f t="shared" si="79"/>
        <v>694</v>
      </c>
      <c r="Y126" s="13">
        <f t="shared" si="53"/>
        <v>694</v>
      </c>
      <c r="Z126" s="15">
        <f t="shared" si="54"/>
        <v>0</v>
      </c>
      <c r="AA126" s="38">
        <f t="shared" si="55"/>
        <v>694</v>
      </c>
      <c r="AB126" s="13">
        <f t="shared" si="80"/>
        <v>0</v>
      </c>
      <c r="AC126" s="15">
        <f t="shared" si="81"/>
        <v>0</v>
      </c>
    </row>
    <row r="127" spans="1:29" ht="30" x14ac:dyDescent="0.25">
      <c r="A127" s="14" t="str">
        <f t="shared" si="68"/>
        <v>Finance</v>
      </c>
      <c r="B127" s="12">
        <f t="shared" si="69"/>
        <v>130000</v>
      </c>
      <c r="C127" s="12">
        <f t="shared" si="70"/>
        <v>161</v>
      </c>
      <c r="D127" s="11" t="str">
        <f t="shared" si="71"/>
        <v>Department of Taxation</v>
      </c>
      <c r="E127" s="62" t="str">
        <f>IF(C127=100, "YES", IF(ISNA(VLOOKUP(F127, BudgetBillItems!$D$2:$D$488, 1, FALSE)), "NO", "YES"))</f>
        <v>YES</v>
      </c>
      <c r="F127" s="12">
        <v>161</v>
      </c>
      <c r="G127" s="11" t="str">
        <f t="shared" si="72"/>
        <v>Department of Taxation</v>
      </c>
      <c r="H127" s="49">
        <f t="shared" si="73"/>
        <v>128000</v>
      </c>
      <c r="I127" s="62">
        <v>161</v>
      </c>
      <c r="J127" s="38">
        <v>85344620</v>
      </c>
      <c r="K127" s="13">
        <v>13309945</v>
      </c>
      <c r="L127" s="15">
        <f t="shared" si="74"/>
        <v>98654565</v>
      </c>
      <c r="M127" s="38"/>
      <c r="N127" s="13"/>
      <c r="O127" s="12" t="str">
        <f t="shared" si="75"/>
        <v>NO</v>
      </c>
      <c r="P127" s="54"/>
      <c r="Q127" s="38">
        <f t="shared" si="76"/>
        <v>85344620</v>
      </c>
      <c r="R127" s="13">
        <f t="shared" si="77"/>
        <v>13309945</v>
      </c>
      <c r="S127" s="15">
        <f t="shared" si="78"/>
        <v>98654565</v>
      </c>
      <c r="T127" s="42">
        <f t="shared" si="50"/>
        <v>2.4635462774094848E-3</v>
      </c>
      <c r="U127" s="43">
        <f t="shared" si="51"/>
        <v>5.4074972019392733E-3</v>
      </c>
      <c r="V127" s="42">
        <f t="shared" si="46"/>
        <v>0.86508536122986301</v>
      </c>
      <c r="W127" s="43">
        <f t="shared" si="52"/>
        <v>0.13491463877013699</v>
      </c>
      <c r="X127" s="38">
        <f t="shared" si="79"/>
        <v>9760</v>
      </c>
      <c r="Y127" s="13">
        <f t="shared" si="53"/>
        <v>8443</v>
      </c>
      <c r="Z127" s="15">
        <f t="shared" si="54"/>
        <v>1317</v>
      </c>
      <c r="AA127" s="38">
        <f t="shared" si="55"/>
        <v>8443</v>
      </c>
      <c r="AB127" s="13">
        <f t="shared" si="80"/>
        <v>0</v>
      </c>
      <c r="AC127" s="15">
        <f t="shared" si="81"/>
        <v>1317</v>
      </c>
    </row>
    <row r="128" spans="1:29" ht="30" x14ac:dyDescent="0.25">
      <c r="A128" s="14" t="str">
        <f t="shared" si="68"/>
        <v>Finance</v>
      </c>
      <c r="B128" s="12">
        <f t="shared" si="69"/>
        <v>130000</v>
      </c>
      <c r="C128" s="12">
        <f t="shared" si="70"/>
        <v>152</v>
      </c>
      <c r="D128" s="11" t="str">
        <f t="shared" si="71"/>
        <v>Department of the Treasury</v>
      </c>
      <c r="E128" s="62" t="str">
        <f>IF(C128=100, "YES", IF(ISNA(VLOOKUP(F128, BudgetBillItems!$D$2:$D$488, 1, FALSE)), "NO", "YES"))</f>
        <v>YES</v>
      </c>
      <c r="F128" s="12">
        <v>152</v>
      </c>
      <c r="G128" s="11" t="str">
        <f t="shared" si="72"/>
        <v>Department of the Treasury</v>
      </c>
      <c r="H128" s="49">
        <f t="shared" si="73"/>
        <v>129000</v>
      </c>
      <c r="I128" s="62">
        <v>152</v>
      </c>
      <c r="J128" s="38">
        <v>7767081</v>
      </c>
      <c r="K128" s="13">
        <v>10737794</v>
      </c>
      <c r="L128" s="15">
        <f t="shared" si="74"/>
        <v>18504875</v>
      </c>
      <c r="M128" s="38"/>
      <c r="N128" s="13"/>
      <c r="O128" s="12" t="str">
        <f t="shared" si="75"/>
        <v>NO</v>
      </c>
      <c r="P128" s="54"/>
      <c r="Q128" s="38">
        <f t="shared" si="76"/>
        <v>7767081</v>
      </c>
      <c r="R128" s="13">
        <f t="shared" si="77"/>
        <v>10737794</v>
      </c>
      <c r="S128" s="15">
        <f t="shared" si="78"/>
        <v>18504875</v>
      </c>
      <c r="T128" s="42">
        <f t="shared" si="50"/>
        <v>4.6209332452256855E-4</v>
      </c>
      <c r="U128" s="43">
        <f t="shared" si="51"/>
        <v>4.9212790184941587E-4</v>
      </c>
      <c r="V128" s="42">
        <f t="shared" si="46"/>
        <v>0.41973161126459918</v>
      </c>
      <c r="W128" s="43">
        <f t="shared" si="52"/>
        <v>0.58026838873540076</v>
      </c>
      <c r="X128" s="38">
        <f t="shared" si="79"/>
        <v>1831</v>
      </c>
      <c r="Y128" s="13">
        <f t="shared" si="53"/>
        <v>769</v>
      </c>
      <c r="Z128" s="15">
        <f t="shared" si="54"/>
        <v>1062</v>
      </c>
      <c r="AA128" s="38">
        <f t="shared" si="55"/>
        <v>769</v>
      </c>
      <c r="AB128" s="13">
        <f t="shared" si="80"/>
        <v>0</v>
      </c>
      <c r="AC128" s="15">
        <f t="shared" si="81"/>
        <v>1062</v>
      </c>
    </row>
    <row r="129" spans="1:29" ht="45" x14ac:dyDescent="0.25">
      <c r="A129" s="14" t="str">
        <f t="shared" si="68"/>
        <v>Finance</v>
      </c>
      <c r="B129" s="12">
        <f t="shared" si="69"/>
        <v>130000</v>
      </c>
      <c r="C129" s="12">
        <f t="shared" si="70"/>
        <v>155</v>
      </c>
      <c r="D129" s="11" t="str">
        <f t="shared" si="71"/>
        <v>Treasury Board</v>
      </c>
      <c r="E129" s="62" t="str">
        <f>IF(C129=100, "YES", IF(ISNA(VLOOKUP(F129, BudgetBillItems!$D$2:$D$488, 1, FALSE)), "NO", "YES"))</f>
        <v>YES</v>
      </c>
      <c r="F129" s="12">
        <v>155</v>
      </c>
      <c r="G129" s="11" t="str">
        <f t="shared" si="72"/>
        <v>Treasury Board</v>
      </c>
      <c r="H129" s="49">
        <f t="shared" si="73"/>
        <v>130000</v>
      </c>
      <c r="I129" s="62">
        <v>155</v>
      </c>
      <c r="J129" s="38">
        <v>613642025</v>
      </c>
      <c r="K129" s="13">
        <v>49630877</v>
      </c>
      <c r="L129" s="15">
        <f t="shared" si="74"/>
        <v>663272902</v>
      </c>
      <c r="M129" s="38">
        <v>-613642025</v>
      </c>
      <c r="N129" s="13">
        <v>-49630877</v>
      </c>
      <c r="O129" s="12" t="str">
        <f t="shared" si="75"/>
        <v>YES</v>
      </c>
      <c r="P129" s="54" t="s">
        <v>343</v>
      </c>
      <c r="Q129" s="38">
        <f t="shared" si="76"/>
        <v>0</v>
      </c>
      <c r="R129" s="13">
        <f t="shared" si="77"/>
        <v>0</v>
      </c>
      <c r="S129" s="15">
        <f t="shared" si="78"/>
        <v>0</v>
      </c>
      <c r="T129" s="42">
        <f t="shared" si="50"/>
        <v>0</v>
      </c>
      <c r="U129" s="43">
        <f t="shared" si="51"/>
        <v>0</v>
      </c>
      <c r="V129" s="42">
        <f t="shared" si="46"/>
        <v>0</v>
      </c>
      <c r="W129" s="43">
        <f t="shared" si="52"/>
        <v>0</v>
      </c>
      <c r="X129" s="38">
        <f t="shared" si="79"/>
        <v>0</v>
      </c>
      <c r="Y129" s="13">
        <f t="shared" si="53"/>
        <v>0</v>
      </c>
      <c r="Z129" s="15">
        <f t="shared" si="54"/>
        <v>0</v>
      </c>
      <c r="AA129" s="38">
        <f t="shared" si="55"/>
        <v>0</v>
      </c>
      <c r="AB129" s="13">
        <f t="shared" si="80"/>
        <v>0</v>
      </c>
      <c r="AC129" s="15">
        <f t="shared" si="81"/>
        <v>0</v>
      </c>
    </row>
    <row r="130" spans="1:29" ht="45" x14ac:dyDescent="0.25">
      <c r="A130" s="14" t="str">
        <f t="shared" si="68"/>
        <v>Health and Human Resources</v>
      </c>
      <c r="B130" s="12">
        <f t="shared" si="69"/>
        <v>148000</v>
      </c>
      <c r="C130" s="12">
        <f t="shared" si="70"/>
        <v>188</v>
      </c>
      <c r="D130" s="11" t="str">
        <f t="shared" si="71"/>
        <v>Secretary of Health and Human Resources</v>
      </c>
      <c r="E130" s="62" t="str">
        <f>IF(C130=100, "YES", IF(ISNA(VLOOKUP(F130, BudgetBillItems!$D$2:$D$488, 1, FALSE)), "NO", "YES"))</f>
        <v>YES</v>
      </c>
      <c r="F130" s="12">
        <v>188</v>
      </c>
      <c r="G130" s="11" t="str">
        <f t="shared" si="72"/>
        <v>Secretary of Health and Human Resources</v>
      </c>
      <c r="H130" s="49">
        <f t="shared" si="73"/>
        <v>131000</v>
      </c>
      <c r="I130" s="62">
        <v>188</v>
      </c>
      <c r="J130" s="38">
        <v>640954</v>
      </c>
      <c r="K130" s="13">
        <v>0</v>
      </c>
      <c r="L130" s="15">
        <f t="shared" si="74"/>
        <v>640954</v>
      </c>
      <c r="M130" s="38"/>
      <c r="N130" s="13"/>
      <c r="O130" s="12" t="str">
        <f t="shared" si="75"/>
        <v>NO</v>
      </c>
      <c r="P130" s="54"/>
      <c r="Q130" s="38">
        <f t="shared" si="76"/>
        <v>640954</v>
      </c>
      <c r="R130" s="13">
        <f t="shared" si="77"/>
        <v>0</v>
      </c>
      <c r="S130" s="15">
        <f t="shared" si="78"/>
        <v>640954</v>
      </c>
      <c r="T130" s="42">
        <f t="shared" si="50"/>
        <v>1.6005542578700932E-5</v>
      </c>
      <c r="U130" s="43">
        <f t="shared" si="51"/>
        <v>4.0611311662900187E-5</v>
      </c>
      <c r="V130" s="42">
        <f t="shared" si="46"/>
        <v>1</v>
      </c>
      <c r="W130" s="43">
        <f t="shared" si="52"/>
        <v>0</v>
      </c>
      <c r="X130" s="38">
        <f t="shared" si="79"/>
        <v>63</v>
      </c>
      <c r="Y130" s="13">
        <f t="shared" si="53"/>
        <v>63</v>
      </c>
      <c r="Z130" s="15">
        <f t="shared" si="54"/>
        <v>0</v>
      </c>
      <c r="AA130" s="38">
        <f t="shared" si="55"/>
        <v>63</v>
      </c>
      <c r="AB130" s="13">
        <f t="shared" si="80"/>
        <v>0</v>
      </c>
      <c r="AC130" s="15">
        <f t="shared" si="81"/>
        <v>0</v>
      </c>
    </row>
    <row r="131" spans="1:29" ht="75" x14ac:dyDescent="0.25">
      <c r="A131" s="14" t="str">
        <f t="shared" si="68"/>
        <v>Health and Human Resources</v>
      </c>
      <c r="B131" s="12">
        <f t="shared" si="69"/>
        <v>148000</v>
      </c>
      <c r="C131" s="12">
        <f t="shared" si="70"/>
        <v>188</v>
      </c>
      <c r="D131" s="11" t="str">
        <f t="shared" si="71"/>
        <v>Secretary of Health and Human Resources</v>
      </c>
      <c r="E131" s="62" t="str">
        <f>IF(C131=100, "YES", IF(ISNA(VLOOKUP(F131, BudgetBillItems!$D$2:$D$488, 1, FALSE)), "NO", "YES"))</f>
        <v>YES</v>
      </c>
      <c r="F131" s="12">
        <v>200</v>
      </c>
      <c r="G131" s="11" t="str">
        <f t="shared" si="72"/>
        <v>Comprehensive Services for At-Risk Youth and Families</v>
      </c>
      <c r="H131" s="49">
        <f t="shared" si="73"/>
        <v>132000</v>
      </c>
      <c r="I131" s="62">
        <v>200</v>
      </c>
      <c r="J131" s="38">
        <v>217197736</v>
      </c>
      <c r="K131" s="13">
        <v>52607746</v>
      </c>
      <c r="L131" s="15">
        <f t="shared" si="74"/>
        <v>269805482</v>
      </c>
      <c r="M131" s="38"/>
      <c r="N131" s="13">
        <v>-52607746</v>
      </c>
      <c r="O131" s="12" t="str">
        <f t="shared" si="75"/>
        <v>YES</v>
      </c>
      <c r="P131" s="54" t="s">
        <v>345</v>
      </c>
      <c r="Q131" s="38">
        <f t="shared" si="76"/>
        <v>217197736</v>
      </c>
      <c r="R131" s="13">
        <f t="shared" si="77"/>
        <v>0</v>
      </c>
      <c r="S131" s="15">
        <f t="shared" si="78"/>
        <v>217197736</v>
      </c>
      <c r="T131" s="42">
        <f t="shared" si="50"/>
        <v>5.423739631152071E-3</v>
      </c>
      <c r="U131" s="43">
        <f t="shared" si="51"/>
        <v>1.3761806540207748E-2</v>
      </c>
      <c r="V131" s="42">
        <f t="shared" si="46"/>
        <v>1</v>
      </c>
      <c r="W131" s="43">
        <f t="shared" si="52"/>
        <v>0</v>
      </c>
      <c r="X131" s="38">
        <f t="shared" si="79"/>
        <v>21488</v>
      </c>
      <c r="Y131" s="13">
        <f t="shared" si="53"/>
        <v>21488</v>
      </c>
      <c r="Z131" s="15">
        <f t="shared" si="54"/>
        <v>0</v>
      </c>
      <c r="AA131" s="38">
        <f t="shared" si="55"/>
        <v>21488</v>
      </c>
      <c r="AB131" s="13">
        <f t="shared" si="80"/>
        <v>0</v>
      </c>
      <c r="AC131" s="15">
        <f t="shared" si="81"/>
        <v>0</v>
      </c>
    </row>
    <row r="132" spans="1:29" ht="45" x14ac:dyDescent="0.25">
      <c r="A132" s="14" t="str">
        <f t="shared" si="68"/>
        <v>Health and Human Resources</v>
      </c>
      <c r="B132" s="12">
        <f t="shared" si="69"/>
        <v>148000</v>
      </c>
      <c r="C132" s="12">
        <f t="shared" si="70"/>
        <v>751</v>
      </c>
      <c r="D132" s="11" t="str">
        <f t="shared" si="71"/>
        <v>Department for the Deaf and Hard-Of-Hearing</v>
      </c>
      <c r="E132" s="62" t="str">
        <f>IF(C132=100, "YES", IF(ISNA(VLOOKUP(F132, BudgetBillItems!$D$2:$D$488, 1, FALSE)), "NO", "YES"))</f>
        <v>YES</v>
      </c>
      <c r="F132" s="12">
        <v>751</v>
      </c>
      <c r="G132" s="11" t="str">
        <f t="shared" si="72"/>
        <v>Department for the Deaf and Hard-Of-Hearing</v>
      </c>
      <c r="H132" s="49">
        <f t="shared" si="73"/>
        <v>134000</v>
      </c>
      <c r="I132" s="62">
        <v>751</v>
      </c>
      <c r="J132" s="38">
        <v>844994</v>
      </c>
      <c r="K132" s="13">
        <v>10938174</v>
      </c>
      <c r="L132" s="15">
        <f t="shared" si="74"/>
        <v>11783168</v>
      </c>
      <c r="M132" s="38"/>
      <c r="N132" s="13"/>
      <c r="O132" s="12" t="str">
        <f t="shared" si="75"/>
        <v>NO</v>
      </c>
      <c r="P132" s="54"/>
      <c r="Q132" s="38">
        <f t="shared" si="76"/>
        <v>844994</v>
      </c>
      <c r="R132" s="13">
        <f t="shared" si="77"/>
        <v>10938174</v>
      </c>
      <c r="S132" s="15">
        <f t="shared" si="78"/>
        <v>11783168</v>
      </c>
      <c r="T132" s="42">
        <f t="shared" si="50"/>
        <v>2.9424264008959505E-4</v>
      </c>
      <c r="U132" s="43">
        <f t="shared" si="51"/>
        <v>5.3539434479355282E-5</v>
      </c>
      <c r="V132" s="42">
        <f t="shared" si="46"/>
        <v>7.1711953865038675E-2</v>
      </c>
      <c r="W132" s="43">
        <f t="shared" si="52"/>
        <v>0.9282880461349613</v>
      </c>
      <c r="X132" s="38">
        <f t="shared" si="79"/>
        <v>1166</v>
      </c>
      <c r="Y132" s="13">
        <f t="shared" si="53"/>
        <v>84</v>
      </c>
      <c r="Z132" s="15">
        <f t="shared" si="54"/>
        <v>1082</v>
      </c>
      <c r="AA132" s="38">
        <f t="shared" si="55"/>
        <v>84</v>
      </c>
      <c r="AB132" s="13">
        <f t="shared" si="80"/>
        <v>0</v>
      </c>
      <c r="AC132" s="15">
        <f t="shared" si="81"/>
        <v>1082</v>
      </c>
    </row>
    <row r="133" spans="1:29" ht="45" x14ac:dyDescent="0.25">
      <c r="A133" s="14" t="str">
        <f t="shared" si="68"/>
        <v>Health and Human Resources</v>
      </c>
      <c r="B133" s="12">
        <f t="shared" si="69"/>
        <v>148000</v>
      </c>
      <c r="C133" s="12">
        <f t="shared" si="70"/>
        <v>601</v>
      </c>
      <c r="D133" s="11" t="str">
        <f t="shared" si="71"/>
        <v>Department of Health</v>
      </c>
      <c r="E133" s="62" t="str">
        <f>IF(C133=100, "YES", IF(ISNA(VLOOKUP(F133, BudgetBillItems!$D$2:$D$488, 1, FALSE)), "NO", "YES"))</f>
        <v>YES</v>
      </c>
      <c r="F133" s="12">
        <v>601</v>
      </c>
      <c r="G133" s="11" t="str">
        <f t="shared" si="72"/>
        <v>Department of Health</v>
      </c>
      <c r="H133" s="49">
        <f t="shared" si="73"/>
        <v>135000</v>
      </c>
      <c r="I133" s="62">
        <v>601</v>
      </c>
      <c r="J133" s="38">
        <v>153929573</v>
      </c>
      <c r="K133" s="13">
        <v>473034055</v>
      </c>
      <c r="L133" s="15">
        <f t="shared" si="74"/>
        <v>626963628</v>
      </c>
      <c r="M133" s="38"/>
      <c r="N133" s="13"/>
      <c r="O133" s="12" t="str">
        <f t="shared" si="75"/>
        <v>NO</v>
      </c>
      <c r="P133" s="54"/>
      <c r="Q133" s="38">
        <f t="shared" si="76"/>
        <v>153929573</v>
      </c>
      <c r="R133" s="13">
        <f t="shared" si="77"/>
        <v>473034055</v>
      </c>
      <c r="S133" s="15">
        <f t="shared" si="78"/>
        <v>626963628</v>
      </c>
      <c r="T133" s="42">
        <f t="shared" si="50"/>
        <v>1.5656182882470213E-2</v>
      </c>
      <c r="U133" s="43">
        <f t="shared" si="51"/>
        <v>9.753089711960837E-3</v>
      </c>
      <c r="V133" s="42">
        <f t="shared" si="46"/>
        <v>0.24551595359850764</v>
      </c>
      <c r="W133" s="43">
        <f t="shared" si="52"/>
        <v>0.75448404640149236</v>
      </c>
      <c r="X133" s="38">
        <f t="shared" si="79"/>
        <v>62026</v>
      </c>
      <c r="Y133" s="13">
        <f t="shared" si="53"/>
        <v>15228</v>
      </c>
      <c r="Z133" s="15">
        <f t="shared" si="54"/>
        <v>46798</v>
      </c>
      <c r="AA133" s="38">
        <f t="shared" si="55"/>
        <v>15228</v>
      </c>
      <c r="AB133" s="13">
        <f t="shared" si="80"/>
        <v>0</v>
      </c>
      <c r="AC133" s="15">
        <f t="shared" si="81"/>
        <v>46798</v>
      </c>
    </row>
    <row r="134" spans="1:29" ht="45" x14ac:dyDescent="0.25">
      <c r="A134" s="14" t="str">
        <f t="shared" si="68"/>
        <v>Health and Human Resources</v>
      </c>
      <c r="B134" s="12">
        <f t="shared" si="69"/>
        <v>148000</v>
      </c>
      <c r="C134" s="12">
        <f t="shared" si="70"/>
        <v>223</v>
      </c>
      <c r="D134" s="11" t="str">
        <f t="shared" si="71"/>
        <v>Department of Health Professions</v>
      </c>
      <c r="E134" s="62" t="str">
        <f>IF(C134=100, "YES", IF(ISNA(VLOOKUP(F134, BudgetBillItems!$D$2:$D$488, 1, FALSE)), "NO", "YES"))</f>
        <v>YES</v>
      </c>
      <c r="F134" s="12">
        <v>223</v>
      </c>
      <c r="G134" s="11" t="str">
        <f t="shared" si="72"/>
        <v>Department of Health Professions</v>
      </c>
      <c r="H134" s="49">
        <f t="shared" si="73"/>
        <v>136000</v>
      </c>
      <c r="I134" s="62">
        <v>223</v>
      </c>
      <c r="J134" s="38">
        <v>0</v>
      </c>
      <c r="K134" s="13">
        <v>27531810</v>
      </c>
      <c r="L134" s="15">
        <f t="shared" si="74"/>
        <v>27531810</v>
      </c>
      <c r="M134" s="38"/>
      <c r="N134" s="13"/>
      <c r="O134" s="12" t="str">
        <f t="shared" si="75"/>
        <v>NO</v>
      </c>
      <c r="P134" s="54"/>
      <c r="Q134" s="38">
        <f t="shared" si="76"/>
        <v>0</v>
      </c>
      <c r="R134" s="13">
        <f t="shared" si="77"/>
        <v>27531810</v>
      </c>
      <c r="S134" s="15">
        <f t="shared" si="78"/>
        <v>27531810</v>
      </c>
      <c r="T134" s="42">
        <f t="shared" si="50"/>
        <v>6.8750886525975987E-4</v>
      </c>
      <c r="U134" s="43">
        <f t="shared" si="51"/>
        <v>0</v>
      </c>
      <c r="V134" s="42">
        <f t="shared" si="46"/>
        <v>0</v>
      </c>
      <c r="W134" s="43">
        <f t="shared" si="52"/>
        <v>1</v>
      </c>
      <c r="X134" s="38">
        <f t="shared" si="79"/>
        <v>2724</v>
      </c>
      <c r="Y134" s="13">
        <f t="shared" si="53"/>
        <v>0</v>
      </c>
      <c r="Z134" s="15">
        <f t="shared" si="54"/>
        <v>2724</v>
      </c>
      <c r="AA134" s="38">
        <f t="shared" si="55"/>
        <v>0</v>
      </c>
      <c r="AB134" s="13">
        <f t="shared" si="80"/>
        <v>0</v>
      </c>
      <c r="AC134" s="15">
        <f t="shared" si="81"/>
        <v>2724</v>
      </c>
    </row>
    <row r="135" spans="1:29" ht="45" x14ac:dyDescent="0.25">
      <c r="A135" s="14" t="str">
        <f t="shared" ref="A135:A166" si="82">VLOOKUP(F135,List_Agencies,7,FALSE)</f>
        <v>Health and Human Resources</v>
      </c>
      <c r="B135" s="12">
        <f t="shared" ref="B135:B166" si="83">VLOOKUP(F135,List_Agencies,8,FALSE)</f>
        <v>148000</v>
      </c>
      <c r="C135" s="12">
        <f t="shared" ref="C135:C166" si="84">VLOOKUP(F135,List_Agencies,3,FALSE)</f>
        <v>602</v>
      </c>
      <c r="D135" s="11" t="str">
        <f t="shared" ref="D135:D166" si="85">VLOOKUP(F135,List_Agencies,4,FALSE)</f>
        <v>Department of Medical Assistance Services</v>
      </c>
      <c r="E135" s="62" t="str">
        <f>IF(C135=100, "YES", IF(ISNA(VLOOKUP(F135, BudgetBillItems!$D$2:$D$488, 1, FALSE)), "NO", "YES"))</f>
        <v>YES</v>
      </c>
      <c r="F135" s="12">
        <v>602</v>
      </c>
      <c r="G135" s="11" t="str">
        <f t="shared" ref="G135:G166" si="86">VLOOKUP(F135,List_Agencies,2,FALSE)</f>
        <v>Department of Medical Assistance Services</v>
      </c>
      <c r="H135" s="49">
        <f t="shared" ref="H135:H166" si="87">VLOOKUP(F135,List_Agencies,5,FALSE)</f>
        <v>137000</v>
      </c>
      <c r="I135" s="62">
        <v>602</v>
      </c>
      <c r="J135" s="38">
        <v>3850644557</v>
      </c>
      <c r="K135" s="13">
        <v>4729216748</v>
      </c>
      <c r="L135" s="15">
        <f t="shared" ref="L135:L166" si="88">J135+K135</f>
        <v>8579861305</v>
      </c>
      <c r="M135" s="38"/>
      <c r="N135" s="13"/>
      <c r="O135" s="12" t="str">
        <f t="shared" ref="O135:O166" si="89">IF(AND(M135=0,N135=0), "NO", "YES")</f>
        <v>NO</v>
      </c>
      <c r="P135" s="54"/>
      <c r="Q135" s="38">
        <f t="shared" ref="Q135:Q166" si="90">J135+M135</f>
        <v>3850644557</v>
      </c>
      <c r="R135" s="13">
        <f t="shared" ref="R135:R166" si="91">K135+N135</f>
        <v>4729216748</v>
      </c>
      <c r="S135" s="15">
        <f t="shared" ref="S135:S166" si="92">Q135+R135</f>
        <v>8579861305</v>
      </c>
      <c r="T135" s="42">
        <f t="shared" si="50"/>
        <v>0.2142514680250471</v>
      </c>
      <c r="U135" s="43">
        <f t="shared" si="51"/>
        <v>0.24397964004808026</v>
      </c>
      <c r="V135" s="42">
        <f t="shared" si="46"/>
        <v>0.44880032673208814</v>
      </c>
      <c r="W135" s="43">
        <f t="shared" si="52"/>
        <v>0.55119967326791186</v>
      </c>
      <c r="X135" s="38">
        <f t="shared" ref="X135:X166" si="93">ROUND(T135*$AC$192,0)</f>
        <v>848816</v>
      </c>
      <c r="Y135" s="13">
        <f t="shared" si="53"/>
        <v>380949</v>
      </c>
      <c r="Z135" s="15">
        <f t="shared" si="54"/>
        <v>467867</v>
      </c>
      <c r="AA135" s="38">
        <f t="shared" si="55"/>
        <v>380949</v>
      </c>
      <c r="AB135" s="13">
        <f t="shared" ref="AB135:AB166" si="94">Y135-AA135</f>
        <v>0</v>
      </c>
      <c r="AC135" s="15">
        <f t="shared" ref="AC135:AC166" si="95">X135-AA135-AB135</f>
        <v>467867</v>
      </c>
    </row>
    <row r="136" spans="1:29" ht="60" x14ac:dyDescent="0.25">
      <c r="A136" s="14" t="str">
        <f t="shared" si="82"/>
        <v>Health and Human Resources</v>
      </c>
      <c r="B136" s="12">
        <f t="shared" si="83"/>
        <v>148000</v>
      </c>
      <c r="C136" s="12">
        <f t="shared" si="84"/>
        <v>720</v>
      </c>
      <c r="D136" s="11" t="str">
        <f t="shared" si="85"/>
        <v>Department of Behavioral Health and Developmental Services</v>
      </c>
      <c r="E136" s="62" t="str">
        <f>IF(C136=100, "YES", IF(ISNA(VLOOKUP(F136, BudgetBillItems!$D$2:$D$488, 1, FALSE)), "NO", "YES"))</f>
        <v>YES</v>
      </c>
      <c r="F136" s="12">
        <v>720</v>
      </c>
      <c r="G136" s="11" t="str">
        <f t="shared" si="86"/>
        <v>Department of Behavioral Health and Developmental Services</v>
      </c>
      <c r="H136" s="49">
        <f t="shared" si="87"/>
        <v>138000</v>
      </c>
      <c r="I136" s="62">
        <v>720</v>
      </c>
      <c r="J136" s="38">
        <v>37153681</v>
      </c>
      <c r="K136" s="13">
        <v>25606333</v>
      </c>
      <c r="L136" s="15">
        <f t="shared" si="88"/>
        <v>62760014</v>
      </c>
      <c r="M136" s="38"/>
      <c r="N136" s="13"/>
      <c r="O136" s="12" t="str">
        <f t="shared" si="89"/>
        <v>NO</v>
      </c>
      <c r="P136" s="54"/>
      <c r="Q136" s="38">
        <f t="shared" si="90"/>
        <v>37153681</v>
      </c>
      <c r="R136" s="13">
        <f t="shared" si="91"/>
        <v>25606333</v>
      </c>
      <c r="S136" s="15">
        <f t="shared" si="92"/>
        <v>62760014</v>
      </c>
      <c r="T136" s="42">
        <f t="shared" si="50"/>
        <v>1.5672077501924734E-3</v>
      </c>
      <c r="U136" s="43">
        <f t="shared" si="51"/>
        <v>2.3540842533395115E-3</v>
      </c>
      <c r="V136" s="42">
        <f t="shared" ref="V136:V145" si="96">IF(Q136=0,0,Q136/S136)</f>
        <v>0.59199605978418046</v>
      </c>
      <c r="W136" s="43">
        <f t="shared" si="52"/>
        <v>0.40800394021581954</v>
      </c>
      <c r="X136" s="38">
        <f t="shared" si="93"/>
        <v>6209</v>
      </c>
      <c r="Y136" s="13">
        <f t="shared" si="53"/>
        <v>3676</v>
      </c>
      <c r="Z136" s="15">
        <f t="shared" si="54"/>
        <v>2533</v>
      </c>
      <c r="AA136" s="38">
        <f t="shared" si="55"/>
        <v>3676</v>
      </c>
      <c r="AB136" s="13">
        <f t="shared" si="94"/>
        <v>0</v>
      </c>
      <c r="AC136" s="15">
        <f t="shared" si="95"/>
        <v>2533</v>
      </c>
    </row>
    <row r="137" spans="1:29" ht="60" x14ac:dyDescent="0.25">
      <c r="A137" s="14" t="str">
        <f t="shared" si="82"/>
        <v>Health and Human Resources</v>
      </c>
      <c r="B137" s="12">
        <f t="shared" si="83"/>
        <v>148000</v>
      </c>
      <c r="C137" s="12">
        <f t="shared" si="84"/>
        <v>720</v>
      </c>
      <c r="D137" s="11" t="str">
        <f t="shared" si="85"/>
        <v>Department of Behavioral Health and Developmental Services</v>
      </c>
      <c r="E137" s="62" t="str">
        <f>IF(C137=100, "YES", IF(ISNA(VLOOKUP(F137, BudgetBillItems!$D$2:$D$488, 1, FALSE)), "NO", "YES"))</f>
        <v>YES</v>
      </c>
      <c r="F137" s="12">
        <v>790</v>
      </c>
      <c r="G137" s="11" t="str">
        <f t="shared" si="86"/>
        <v>Grants to Localities</v>
      </c>
      <c r="H137" s="49">
        <f t="shared" si="87"/>
        <v>139000</v>
      </c>
      <c r="I137" s="62">
        <v>720</v>
      </c>
      <c r="J137" s="38">
        <v>269347318</v>
      </c>
      <c r="K137" s="13">
        <v>62274242</v>
      </c>
      <c r="L137" s="15">
        <f t="shared" si="88"/>
        <v>331621560</v>
      </c>
      <c r="M137" s="58"/>
      <c r="N137" s="59"/>
      <c r="O137" s="12" t="str">
        <f t="shared" si="89"/>
        <v>NO</v>
      </c>
      <c r="P137" s="54"/>
      <c r="Q137" s="38">
        <f t="shared" si="90"/>
        <v>269347318</v>
      </c>
      <c r="R137" s="13">
        <f t="shared" si="91"/>
        <v>62274242</v>
      </c>
      <c r="S137" s="15">
        <f t="shared" si="92"/>
        <v>331621560</v>
      </c>
      <c r="T137" s="42">
        <f t="shared" ref="T137:T188" si="97">S137/$S$189</f>
        <v>8.2810669698531042E-3</v>
      </c>
      <c r="U137" s="43">
        <f t="shared" ref="U137:U188" si="98">Q137/$Q$189</f>
        <v>1.7066041988760952E-2</v>
      </c>
      <c r="V137" s="42">
        <f t="shared" si="96"/>
        <v>0.81221292728976968</v>
      </c>
      <c r="W137" s="43">
        <f t="shared" ref="W137:W188" si="99">IF(R137=0,0,1-V137)</f>
        <v>0.18778707271023032</v>
      </c>
      <c r="X137" s="38">
        <f t="shared" si="93"/>
        <v>32808</v>
      </c>
      <c r="Y137" s="13">
        <f t="shared" ref="Y137:Y188" si="100">ROUND(X137*V137,0)</f>
        <v>26647</v>
      </c>
      <c r="Z137" s="15">
        <f t="shared" ref="Z137:Z188" si="101">X137-Y137</f>
        <v>6161</v>
      </c>
      <c r="AA137" s="38">
        <f t="shared" ref="AA137:AA188" si="102">IF(ROUND(U137*$X$189,0)&gt;Y137,Y137,ROUND(U137*$X$189,0))</f>
        <v>26647</v>
      </c>
      <c r="AB137" s="13">
        <f t="shared" si="94"/>
        <v>0</v>
      </c>
      <c r="AC137" s="15">
        <f t="shared" si="95"/>
        <v>6161</v>
      </c>
    </row>
    <row r="138" spans="1:29" ht="60" x14ac:dyDescent="0.25">
      <c r="A138" s="14" t="str">
        <f t="shared" si="82"/>
        <v>Health and Human Resources</v>
      </c>
      <c r="B138" s="12">
        <f t="shared" si="83"/>
        <v>148000</v>
      </c>
      <c r="C138" s="12">
        <f t="shared" si="84"/>
        <v>720</v>
      </c>
      <c r="D138" s="11" t="str">
        <f t="shared" si="85"/>
        <v>Department of Behavioral Health and Developmental Services</v>
      </c>
      <c r="E138" s="62" t="str">
        <f>IF(C138=100, "YES", IF(ISNA(VLOOKUP(F138, BudgetBillItems!$D$2:$D$488, 1, FALSE)), "NO", "YES"))</f>
        <v>YES</v>
      </c>
      <c r="F138" s="12">
        <v>792</v>
      </c>
      <c r="G138" s="11" t="str">
        <f t="shared" si="86"/>
        <v>Mental Health Treatment Centers</v>
      </c>
      <c r="H138" s="49">
        <f t="shared" si="87"/>
        <v>140000</v>
      </c>
      <c r="I138" s="62">
        <v>720</v>
      </c>
      <c r="J138" s="38">
        <v>204941706</v>
      </c>
      <c r="K138" s="13">
        <v>95800495</v>
      </c>
      <c r="L138" s="15">
        <f t="shared" si="88"/>
        <v>300742201</v>
      </c>
      <c r="M138" s="38"/>
      <c r="N138" s="13"/>
      <c r="O138" s="12" t="str">
        <f t="shared" si="89"/>
        <v>NO</v>
      </c>
      <c r="P138" s="54"/>
      <c r="Q138" s="38">
        <f t="shared" si="90"/>
        <v>204941706</v>
      </c>
      <c r="R138" s="13">
        <f t="shared" si="91"/>
        <v>95800495</v>
      </c>
      <c r="S138" s="15">
        <f t="shared" si="92"/>
        <v>300742201</v>
      </c>
      <c r="T138" s="42">
        <f t="shared" si="97"/>
        <v>7.5099649948634911E-3</v>
      </c>
      <c r="U138" s="43">
        <f t="shared" si="98"/>
        <v>1.298525556450613E-2</v>
      </c>
      <c r="V138" s="42">
        <f t="shared" si="96"/>
        <v>0.68145310275228055</v>
      </c>
      <c r="W138" s="43">
        <f t="shared" si="99"/>
        <v>0.31854689724771945</v>
      </c>
      <c r="X138" s="38">
        <f t="shared" si="93"/>
        <v>29753</v>
      </c>
      <c r="Y138" s="13">
        <f t="shared" si="100"/>
        <v>20275</v>
      </c>
      <c r="Z138" s="15">
        <f t="shared" si="101"/>
        <v>9478</v>
      </c>
      <c r="AA138" s="38">
        <f t="shared" si="102"/>
        <v>20275</v>
      </c>
      <c r="AB138" s="13">
        <f t="shared" si="94"/>
        <v>0</v>
      </c>
      <c r="AC138" s="15">
        <f t="shared" si="95"/>
        <v>9478</v>
      </c>
    </row>
    <row r="139" spans="1:29" ht="60" x14ac:dyDescent="0.25">
      <c r="A139" s="14" t="str">
        <f t="shared" si="82"/>
        <v>Health and Human Resources</v>
      </c>
      <c r="B139" s="12">
        <f t="shared" si="83"/>
        <v>148000</v>
      </c>
      <c r="C139" s="12">
        <f t="shared" si="84"/>
        <v>720</v>
      </c>
      <c r="D139" s="11" t="str">
        <f t="shared" si="85"/>
        <v>Department of Behavioral Health and Developmental Services</v>
      </c>
      <c r="E139" s="62" t="str">
        <f>IF(C139=100, "YES", IF(ISNA(VLOOKUP(F139, BudgetBillItems!$D$2:$D$488, 1, FALSE)), "NO", "YES"))</f>
        <v>YES</v>
      </c>
      <c r="F139" s="12">
        <v>793</v>
      </c>
      <c r="G139" s="11" t="str">
        <f t="shared" si="86"/>
        <v>Intellectual Disabilities Training Centers</v>
      </c>
      <c r="H139" s="49">
        <f t="shared" si="87"/>
        <v>141000</v>
      </c>
      <c r="I139" s="62">
        <v>720</v>
      </c>
      <c r="J139" s="38">
        <v>32123078</v>
      </c>
      <c r="K139" s="13">
        <v>230307057</v>
      </c>
      <c r="L139" s="15">
        <f t="shared" si="88"/>
        <v>262430135</v>
      </c>
      <c r="M139" s="38"/>
      <c r="N139" s="13"/>
      <c r="O139" s="12" t="str">
        <f t="shared" si="89"/>
        <v>NO</v>
      </c>
      <c r="P139" s="54"/>
      <c r="Q139" s="38">
        <f t="shared" si="90"/>
        <v>32123078</v>
      </c>
      <c r="R139" s="13">
        <f t="shared" si="91"/>
        <v>230307057</v>
      </c>
      <c r="S139" s="15">
        <f t="shared" si="92"/>
        <v>262430135</v>
      </c>
      <c r="T139" s="42">
        <f t="shared" si="97"/>
        <v>6.5532576435699498E-3</v>
      </c>
      <c r="U139" s="43">
        <f t="shared" si="98"/>
        <v>2.0353415880541388E-3</v>
      </c>
      <c r="V139" s="42">
        <f t="shared" si="96"/>
        <v>0.12240620918020714</v>
      </c>
      <c r="W139" s="43">
        <f t="shared" si="99"/>
        <v>0.87759379081979283</v>
      </c>
      <c r="X139" s="38">
        <f t="shared" si="93"/>
        <v>25963</v>
      </c>
      <c r="Y139" s="13">
        <f t="shared" si="100"/>
        <v>3178</v>
      </c>
      <c r="Z139" s="15">
        <f t="shared" si="101"/>
        <v>22785</v>
      </c>
      <c r="AA139" s="38">
        <f t="shared" si="102"/>
        <v>3178</v>
      </c>
      <c r="AB139" s="13">
        <f t="shared" si="94"/>
        <v>0</v>
      </c>
      <c r="AC139" s="15">
        <f t="shared" si="95"/>
        <v>22785</v>
      </c>
    </row>
    <row r="140" spans="1:29" ht="60" x14ac:dyDescent="0.25">
      <c r="A140" s="14" t="str">
        <f t="shared" si="82"/>
        <v>Health and Human Resources</v>
      </c>
      <c r="B140" s="12">
        <f t="shared" si="83"/>
        <v>148000</v>
      </c>
      <c r="C140" s="12">
        <f t="shared" si="84"/>
        <v>720</v>
      </c>
      <c r="D140" s="11" t="str">
        <f t="shared" si="85"/>
        <v>Department of Behavioral Health and Developmental Services</v>
      </c>
      <c r="E140" s="62" t="str">
        <f>IF(C140=100, "YES", IF(ISNA(VLOOKUP(F140, BudgetBillItems!$D$2:$D$488, 1, FALSE)), "NO", "YES"))</f>
        <v>YES</v>
      </c>
      <c r="F140" s="12">
        <v>794</v>
      </c>
      <c r="G140" s="11" t="str">
        <f t="shared" si="86"/>
        <v>Virginia Center for Behavioral Rehabilitation</v>
      </c>
      <c r="H140" s="49">
        <f t="shared" si="87"/>
        <v>142000</v>
      </c>
      <c r="I140" s="62">
        <v>720</v>
      </c>
      <c r="J140" s="38">
        <v>28237999</v>
      </c>
      <c r="K140" s="13">
        <v>0</v>
      </c>
      <c r="L140" s="15">
        <f t="shared" si="88"/>
        <v>28237999</v>
      </c>
      <c r="M140" s="38"/>
      <c r="N140" s="13"/>
      <c r="O140" s="12" t="str">
        <f t="shared" si="89"/>
        <v>NO</v>
      </c>
      <c r="P140" s="54"/>
      <c r="Q140" s="38">
        <f t="shared" si="90"/>
        <v>28237999</v>
      </c>
      <c r="R140" s="13">
        <f t="shared" si="91"/>
        <v>0</v>
      </c>
      <c r="S140" s="15">
        <f t="shared" si="92"/>
        <v>28237999</v>
      </c>
      <c r="T140" s="42">
        <f t="shared" si="97"/>
        <v>7.0514341954619887E-4</v>
      </c>
      <c r="U140" s="43">
        <f t="shared" si="98"/>
        <v>1.7891801566503429E-3</v>
      </c>
      <c r="V140" s="42">
        <f t="shared" si="96"/>
        <v>1</v>
      </c>
      <c r="W140" s="43">
        <f t="shared" si="99"/>
        <v>0</v>
      </c>
      <c r="X140" s="38">
        <f t="shared" si="93"/>
        <v>2794</v>
      </c>
      <c r="Y140" s="13">
        <f t="shared" si="100"/>
        <v>2794</v>
      </c>
      <c r="Z140" s="15">
        <f t="shared" si="101"/>
        <v>0</v>
      </c>
      <c r="AA140" s="38">
        <f t="shared" si="102"/>
        <v>2794</v>
      </c>
      <c r="AB140" s="13">
        <f t="shared" si="94"/>
        <v>0</v>
      </c>
      <c r="AC140" s="15">
        <f t="shared" si="95"/>
        <v>0</v>
      </c>
    </row>
    <row r="141" spans="1:29" ht="45" x14ac:dyDescent="0.25">
      <c r="A141" s="14" t="str">
        <f t="shared" si="82"/>
        <v>Health and Human Resources</v>
      </c>
      <c r="B141" s="12">
        <f t="shared" si="83"/>
        <v>148000</v>
      </c>
      <c r="C141" s="12">
        <f t="shared" si="84"/>
        <v>262</v>
      </c>
      <c r="D141" s="11" t="str">
        <f t="shared" si="85"/>
        <v>Department for Aging and Rehabilitative Services</v>
      </c>
      <c r="E141" s="62" t="str">
        <f>IF(C141=100, "YES", IF(ISNA(VLOOKUP(F141, BudgetBillItems!$D$2:$D$488, 1, FALSE)), "NO", "YES"))</f>
        <v>YES</v>
      </c>
      <c r="F141" s="12">
        <v>262</v>
      </c>
      <c r="G141" s="11" t="str">
        <f t="shared" si="86"/>
        <v>Department for Aging and Rehabilitative Services</v>
      </c>
      <c r="H141" s="49">
        <f t="shared" si="87"/>
        <v>143000</v>
      </c>
      <c r="I141" s="62">
        <v>262</v>
      </c>
      <c r="J141" s="38">
        <v>47287788</v>
      </c>
      <c r="K141" s="13">
        <v>174230784</v>
      </c>
      <c r="L141" s="15">
        <f t="shared" si="88"/>
        <v>221518572</v>
      </c>
      <c r="M141" s="38"/>
      <c r="N141" s="13"/>
      <c r="O141" s="12" t="str">
        <f t="shared" si="89"/>
        <v>NO</v>
      </c>
      <c r="P141" s="54"/>
      <c r="Q141" s="38">
        <f t="shared" si="90"/>
        <v>47287788</v>
      </c>
      <c r="R141" s="13">
        <f t="shared" si="91"/>
        <v>174230784</v>
      </c>
      <c r="S141" s="15">
        <f t="shared" si="92"/>
        <v>221518572</v>
      </c>
      <c r="T141" s="42">
        <f t="shared" si="97"/>
        <v>5.5316371161097805E-3</v>
      </c>
      <c r="U141" s="43">
        <f t="shared" si="98"/>
        <v>2.9961886442976433E-3</v>
      </c>
      <c r="V141" s="42">
        <f t="shared" si="96"/>
        <v>0.21347098608057116</v>
      </c>
      <c r="W141" s="43">
        <f t="shared" si="99"/>
        <v>0.78652901391942887</v>
      </c>
      <c r="X141" s="38">
        <f t="shared" si="93"/>
        <v>21915</v>
      </c>
      <c r="Y141" s="13">
        <f t="shared" si="100"/>
        <v>4678</v>
      </c>
      <c r="Z141" s="15">
        <f t="shared" si="101"/>
        <v>17237</v>
      </c>
      <c r="AA141" s="38">
        <f t="shared" si="102"/>
        <v>4678</v>
      </c>
      <c r="AB141" s="13">
        <f t="shared" si="94"/>
        <v>0</v>
      </c>
      <c r="AC141" s="15">
        <f t="shared" si="95"/>
        <v>17237</v>
      </c>
    </row>
    <row r="142" spans="1:29" ht="45" x14ac:dyDescent="0.25">
      <c r="A142" s="14" t="str">
        <f t="shared" si="82"/>
        <v>Health and Human Resources</v>
      </c>
      <c r="B142" s="12">
        <f t="shared" si="83"/>
        <v>148000</v>
      </c>
      <c r="C142" s="12">
        <f t="shared" si="84"/>
        <v>262</v>
      </c>
      <c r="D142" s="11" t="str">
        <f t="shared" si="85"/>
        <v>Department for Aging and Rehabilitative Services</v>
      </c>
      <c r="E142" s="62" t="str">
        <f>IF(C142=100, "YES", IF(ISNA(VLOOKUP(F142, BudgetBillItems!$D$2:$D$488, 1, FALSE)), "NO", "YES"))</f>
        <v>YES</v>
      </c>
      <c r="F142" s="12">
        <v>203</v>
      </c>
      <c r="G142" s="11" t="str">
        <f t="shared" si="86"/>
        <v>Woodrow Wilson Rehabilitation Center</v>
      </c>
      <c r="H142" s="49">
        <f t="shared" si="87"/>
        <v>144000</v>
      </c>
      <c r="I142" s="62">
        <v>203</v>
      </c>
      <c r="J142" s="38">
        <v>4856952</v>
      </c>
      <c r="K142" s="13">
        <v>21095757</v>
      </c>
      <c r="L142" s="15">
        <f t="shared" si="88"/>
        <v>25952709</v>
      </c>
      <c r="M142" s="38"/>
      <c r="N142" s="13"/>
      <c r="O142" s="12" t="str">
        <f t="shared" si="89"/>
        <v>NO</v>
      </c>
      <c r="P142" s="54"/>
      <c r="Q142" s="38">
        <f t="shared" si="90"/>
        <v>4856952</v>
      </c>
      <c r="R142" s="13">
        <f t="shared" si="91"/>
        <v>21095757</v>
      </c>
      <c r="S142" s="15">
        <f t="shared" si="92"/>
        <v>25952709</v>
      </c>
      <c r="T142" s="42">
        <f t="shared" si="97"/>
        <v>6.4807644375748479E-4</v>
      </c>
      <c r="U142" s="43">
        <f t="shared" si="98"/>
        <v>3.077400116135423E-4</v>
      </c>
      <c r="V142" s="42">
        <f t="shared" si="96"/>
        <v>0.1871462435771156</v>
      </c>
      <c r="W142" s="43">
        <f t="shared" si="99"/>
        <v>0.81285375642288438</v>
      </c>
      <c r="X142" s="38">
        <f t="shared" si="93"/>
        <v>2568</v>
      </c>
      <c r="Y142" s="13">
        <f t="shared" si="100"/>
        <v>481</v>
      </c>
      <c r="Z142" s="15">
        <f t="shared" si="101"/>
        <v>2087</v>
      </c>
      <c r="AA142" s="38">
        <f t="shared" si="102"/>
        <v>481</v>
      </c>
      <c r="AB142" s="13">
        <f t="shared" si="94"/>
        <v>0</v>
      </c>
      <c r="AC142" s="15">
        <f t="shared" si="95"/>
        <v>2087</v>
      </c>
    </row>
    <row r="143" spans="1:29" ht="45" x14ac:dyDescent="0.25">
      <c r="A143" s="14" t="str">
        <f t="shared" si="82"/>
        <v>Health and Human Resources</v>
      </c>
      <c r="B143" s="12">
        <f t="shared" si="83"/>
        <v>148000</v>
      </c>
      <c r="C143" s="12">
        <f t="shared" si="84"/>
        <v>765</v>
      </c>
      <c r="D143" s="11" t="str">
        <f t="shared" si="85"/>
        <v>Department of Social Services</v>
      </c>
      <c r="E143" s="62" t="str">
        <f>IF(C143=100, "YES", IF(ISNA(VLOOKUP(F143, BudgetBillItems!$D$2:$D$488, 1, FALSE)), "NO", "YES"))</f>
        <v>YES</v>
      </c>
      <c r="F143" s="12">
        <v>765</v>
      </c>
      <c r="G143" s="11" t="str">
        <f t="shared" si="86"/>
        <v>Department of Social Services</v>
      </c>
      <c r="H143" s="49">
        <f t="shared" si="87"/>
        <v>145000</v>
      </c>
      <c r="I143" s="62">
        <v>765</v>
      </c>
      <c r="J143" s="38">
        <v>386033198</v>
      </c>
      <c r="K143" s="13">
        <v>1477870237</v>
      </c>
      <c r="L143" s="15">
        <f t="shared" si="88"/>
        <v>1863903435</v>
      </c>
      <c r="M143" s="38"/>
      <c r="N143" s="13"/>
      <c r="O143" s="12" t="str">
        <f t="shared" si="89"/>
        <v>NO</v>
      </c>
      <c r="P143" s="54"/>
      <c r="Q143" s="38">
        <f t="shared" si="90"/>
        <v>386033198</v>
      </c>
      <c r="R143" s="13">
        <f t="shared" si="91"/>
        <v>1477870237</v>
      </c>
      <c r="S143" s="15">
        <f t="shared" si="92"/>
        <v>1863903435</v>
      </c>
      <c r="T143" s="42">
        <f t="shared" si="97"/>
        <v>4.6544347630999142E-2</v>
      </c>
      <c r="U143" s="43">
        <f t="shared" si="98"/>
        <v>2.4459344221588537E-2</v>
      </c>
      <c r="V143" s="42">
        <f t="shared" si="96"/>
        <v>0.20711008454147734</v>
      </c>
      <c r="W143" s="43">
        <f t="shared" si="99"/>
        <v>0.79288991545852272</v>
      </c>
      <c r="X143" s="38">
        <f t="shared" si="93"/>
        <v>184398</v>
      </c>
      <c r="Y143" s="13">
        <f t="shared" si="100"/>
        <v>38191</v>
      </c>
      <c r="Z143" s="15">
        <f t="shared" si="101"/>
        <v>146207</v>
      </c>
      <c r="AA143" s="38">
        <f t="shared" si="102"/>
        <v>38191</v>
      </c>
      <c r="AB143" s="13">
        <f t="shared" si="94"/>
        <v>0</v>
      </c>
      <c r="AC143" s="15">
        <f t="shared" si="95"/>
        <v>146207</v>
      </c>
    </row>
    <row r="144" spans="1:29" ht="45" x14ac:dyDescent="0.25">
      <c r="A144" s="14" t="str">
        <f t="shared" si="82"/>
        <v>Health and Human Resources</v>
      </c>
      <c r="B144" s="12">
        <f t="shared" si="83"/>
        <v>148000</v>
      </c>
      <c r="C144" s="12">
        <f t="shared" si="84"/>
        <v>606</v>
      </c>
      <c r="D144" s="11" t="str">
        <f t="shared" si="85"/>
        <v>Virginia Board for People with Disabilities</v>
      </c>
      <c r="E144" s="62" t="str">
        <f>IF(C144=100, "YES", IF(ISNA(VLOOKUP(F144, BudgetBillItems!$D$2:$D$488, 1, FALSE)), "NO", "YES"))</f>
        <v>YES</v>
      </c>
      <c r="F144" s="12">
        <v>606</v>
      </c>
      <c r="G144" s="11" t="str">
        <f t="shared" si="86"/>
        <v>Virginia Board for People with Disabilities</v>
      </c>
      <c r="H144" s="49">
        <f t="shared" si="87"/>
        <v>146000</v>
      </c>
      <c r="I144" s="62">
        <v>606</v>
      </c>
      <c r="J144" s="38">
        <v>178908</v>
      </c>
      <c r="K144" s="13">
        <v>1821658</v>
      </c>
      <c r="L144" s="15">
        <f t="shared" si="88"/>
        <v>2000566</v>
      </c>
      <c r="M144" s="38"/>
      <c r="N144" s="13"/>
      <c r="O144" s="12" t="str">
        <f t="shared" si="89"/>
        <v>NO</v>
      </c>
      <c r="P144" s="54"/>
      <c r="Q144" s="38">
        <f t="shared" si="90"/>
        <v>178908</v>
      </c>
      <c r="R144" s="13">
        <f t="shared" si="91"/>
        <v>1821658</v>
      </c>
      <c r="S144" s="15">
        <f t="shared" si="92"/>
        <v>2000566</v>
      </c>
      <c r="T144" s="42">
        <f t="shared" si="97"/>
        <v>4.9957008294669215E-5</v>
      </c>
      <c r="U144" s="43">
        <f t="shared" si="98"/>
        <v>1.1335741015714305E-5</v>
      </c>
      <c r="V144" s="42">
        <f t="shared" si="96"/>
        <v>8.9428691680254482E-2</v>
      </c>
      <c r="W144" s="43">
        <f t="shared" si="99"/>
        <v>0.91057130831974553</v>
      </c>
      <c r="X144" s="38">
        <f t="shared" si="93"/>
        <v>198</v>
      </c>
      <c r="Y144" s="13">
        <f t="shared" si="100"/>
        <v>18</v>
      </c>
      <c r="Z144" s="15">
        <f t="shared" si="101"/>
        <v>180</v>
      </c>
      <c r="AA144" s="38">
        <f t="shared" si="102"/>
        <v>18</v>
      </c>
      <c r="AB144" s="13">
        <f t="shared" si="94"/>
        <v>0</v>
      </c>
      <c r="AC144" s="15">
        <f t="shared" si="95"/>
        <v>180</v>
      </c>
    </row>
    <row r="145" spans="1:29" ht="45" x14ac:dyDescent="0.25">
      <c r="A145" s="14" t="str">
        <f t="shared" si="82"/>
        <v>Health and Human Resources</v>
      </c>
      <c r="B145" s="12">
        <f t="shared" si="83"/>
        <v>148000</v>
      </c>
      <c r="C145" s="12">
        <f t="shared" si="84"/>
        <v>702</v>
      </c>
      <c r="D145" s="11" t="str">
        <f t="shared" si="85"/>
        <v>Department for the Blind and Vision Impaired</v>
      </c>
      <c r="E145" s="62" t="str">
        <f>IF(C145=100, "YES", IF(ISNA(VLOOKUP(F145, BudgetBillItems!$D$2:$D$488, 1, FALSE)), "NO", "YES"))</f>
        <v>YES</v>
      </c>
      <c r="F145" s="12">
        <v>702</v>
      </c>
      <c r="G145" s="11" t="str">
        <f t="shared" si="86"/>
        <v>Department for the Blind and Vision Impaired</v>
      </c>
      <c r="H145" s="49">
        <f t="shared" si="87"/>
        <v>147000</v>
      </c>
      <c r="I145" s="62">
        <v>702</v>
      </c>
      <c r="J145" s="38">
        <v>5812355</v>
      </c>
      <c r="K145" s="13">
        <v>44923865</v>
      </c>
      <c r="L145" s="15">
        <f t="shared" si="88"/>
        <v>50736220</v>
      </c>
      <c r="M145" s="38"/>
      <c r="N145" s="13"/>
      <c r="O145" s="12" t="str">
        <f t="shared" si="89"/>
        <v>NO</v>
      </c>
      <c r="P145" s="54"/>
      <c r="Q145" s="38">
        <f t="shared" si="90"/>
        <v>5812355</v>
      </c>
      <c r="R145" s="13">
        <f t="shared" si="91"/>
        <v>44923865</v>
      </c>
      <c r="S145" s="15">
        <f t="shared" si="92"/>
        <v>50736220</v>
      </c>
      <c r="T145" s="42">
        <f t="shared" si="97"/>
        <v>1.2669563330478285E-3</v>
      </c>
      <c r="U145" s="43">
        <f t="shared" si="98"/>
        <v>3.6827504064319161E-4</v>
      </c>
      <c r="V145" s="42">
        <f t="shared" si="96"/>
        <v>0.11456026877839934</v>
      </c>
      <c r="W145" s="43">
        <f t="shared" si="99"/>
        <v>0.88543973122160069</v>
      </c>
      <c r="X145" s="38">
        <f t="shared" si="93"/>
        <v>5019</v>
      </c>
      <c r="Y145" s="13">
        <f t="shared" si="100"/>
        <v>575</v>
      </c>
      <c r="Z145" s="15">
        <f t="shared" si="101"/>
        <v>4444</v>
      </c>
      <c r="AA145" s="38">
        <f t="shared" si="102"/>
        <v>575</v>
      </c>
      <c r="AB145" s="13">
        <f t="shared" si="94"/>
        <v>0</v>
      </c>
      <c r="AC145" s="15">
        <f t="shared" si="95"/>
        <v>4444</v>
      </c>
    </row>
    <row r="146" spans="1:29" ht="75" x14ac:dyDescent="0.25">
      <c r="A146" s="14" t="str">
        <f t="shared" si="82"/>
        <v>Health and Human Resources</v>
      </c>
      <c r="B146" s="12">
        <f t="shared" si="83"/>
        <v>148000</v>
      </c>
      <c r="C146" s="12">
        <f t="shared" si="84"/>
        <v>852</v>
      </c>
      <c r="D146" s="11" t="str">
        <f t="shared" si="85"/>
        <v>Virginia Foundation for Healthy Youth</v>
      </c>
      <c r="E146" s="62" t="str">
        <f>IF(C146=100, "YES", IF(ISNA(VLOOKUP(F146, BudgetBillItems!$D$2:$D$488, 1, FALSE)), "NO", "YES"))</f>
        <v>NO</v>
      </c>
      <c r="F146" s="12">
        <v>852</v>
      </c>
      <c r="G146" s="11" t="str">
        <f t="shared" si="86"/>
        <v>Virginia Foundation for Healthy Youth</v>
      </c>
      <c r="H146" s="49">
        <f t="shared" si="87"/>
        <v>145050</v>
      </c>
      <c r="I146" s="62">
        <v>852</v>
      </c>
      <c r="J146" s="38">
        <v>0</v>
      </c>
      <c r="K146" s="13">
        <v>0</v>
      </c>
      <c r="L146" s="15">
        <f t="shared" si="88"/>
        <v>0</v>
      </c>
      <c r="M146" s="38">
        <v>0</v>
      </c>
      <c r="N146" s="13">
        <v>11359200</v>
      </c>
      <c r="O146" s="12" t="str">
        <f t="shared" si="89"/>
        <v>YES</v>
      </c>
      <c r="P146" s="54" t="s">
        <v>337</v>
      </c>
      <c r="Q146" s="38">
        <f t="shared" si="90"/>
        <v>0</v>
      </c>
      <c r="R146" s="13">
        <f t="shared" si="91"/>
        <v>11359200</v>
      </c>
      <c r="S146" s="15">
        <f t="shared" si="92"/>
        <v>11359200</v>
      </c>
      <c r="T146" s="42">
        <f t="shared" si="97"/>
        <v>2.8365554978981275E-4</v>
      </c>
      <c r="U146" s="43">
        <f t="shared" ref="U146" si="103">Q146/$Q$189</f>
        <v>0</v>
      </c>
      <c r="V146" s="42">
        <f>IF(Q146=0,0,Q146/S146)</f>
        <v>0</v>
      </c>
      <c r="W146" s="43">
        <f t="shared" ref="W146" si="104">IF(R146=0,0,1-V146)</f>
        <v>1</v>
      </c>
      <c r="X146" s="38">
        <f t="shared" si="93"/>
        <v>1124</v>
      </c>
      <c r="Y146" s="13">
        <f t="shared" ref="Y146" si="105">ROUND(X146*V146,0)</f>
        <v>0</v>
      </c>
      <c r="Z146" s="15">
        <f t="shared" ref="Z146" si="106">X146-Y146</f>
        <v>1124</v>
      </c>
      <c r="AA146" s="38">
        <f t="shared" ref="AA146" si="107">IF(ROUND(U146*$X$189,0)&gt;Y146,Y146,ROUND(U146*$X$189,0))</f>
        <v>0</v>
      </c>
      <c r="AB146" s="13">
        <f t="shared" si="94"/>
        <v>0</v>
      </c>
      <c r="AC146" s="15">
        <f t="shared" si="95"/>
        <v>1124</v>
      </c>
    </row>
    <row r="147" spans="1:29" ht="45" x14ac:dyDescent="0.25">
      <c r="A147" s="14" t="str">
        <f t="shared" si="82"/>
        <v>Health and Human Resources</v>
      </c>
      <c r="B147" s="12">
        <f t="shared" si="83"/>
        <v>148000</v>
      </c>
      <c r="C147" s="12">
        <f t="shared" si="84"/>
        <v>702</v>
      </c>
      <c r="D147" s="11" t="str">
        <f t="shared" si="85"/>
        <v>Department for the Blind and Vision Impaired</v>
      </c>
      <c r="E147" s="62" t="str">
        <f>IF(C147=100, "YES", IF(ISNA(VLOOKUP(F147, BudgetBillItems!$D$2:$D$488, 1, FALSE)), "NO", "YES"))</f>
        <v>YES</v>
      </c>
      <c r="F147" s="12">
        <v>263</v>
      </c>
      <c r="G147" s="11" t="str">
        <f t="shared" si="86"/>
        <v>Virginia Rehabilitation Center for the Blind and Vision Impaired</v>
      </c>
      <c r="H147" s="49">
        <f t="shared" si="87"/>
        <v>148000</v>
      </c>
      <c r="I147" s="62">
        <v>263</v>
      </c>
      <c r="J147" s="38">
        <v>156377</v>
      </c>
      <c r="K147" s="13">
        <v>2429623</v>
      </c>
      <c r="L147" s="15">
        <f t="shared" si="88"/>
        <v>2586000</v>
      </c>
      <c r="M147" s="38"/>
      <c r="N147" s="13"/>
      <c r="O147" s="12" t="str">
        <f t="shared" si="89"/>
        <v>NO</v>
      </c>
      <c r="P147" s="54"/>
      <c r="Q147" s="38">
        <f t="shared" si="90"/>
        <v>156377</v>
      </c>
      <c r="R147" s="13">
        <f t="shared" si="91"/>
        <v>2429623</v>
      </c>
      <c r="S147" s="15">
        <f t="shared" si="92"/>
        <v>2586000</v>
      </c>
      <c r="T147" s="42">
        <f t="shared" si="97"/>
        <v>6.457613667832732E-5</v>
      </c>
      <c r="U147" s="43">
        <f t="shared" si="98"/>
        <v>9.9081604669123568E-6</v>
      </c>
      <c r="V147" s="42">
        <f t="shared" ref="V147:V188" si="108">IF(Q147=0,0,Q147/S147)</f>
        <v>6.047061098221191E-2</v>
      </c>
      <c r="W147" s="43">
        <f t="shared" si="99"/>
        <v>0.93952938901778804</v>
      </c>
      <c r="X147" s="38">
        <f t="shared" si="93"/>
        <v>256</v>
      </c>
      <c r="Y147" s="13">
        <f t="shared" si="100"/>
        <v>15</v>
      </c>
      <c r="Z147" s="15">
        <f t="shared" si="101"/>
        <v>241</v>
      </c>
      <c r="AA147" s="38">
        <f t="shared" si="102"/>
        <v>15</v>
      </c>
      <c r="AB147" s="13">
        <f t="shared" si="94"/>
        <v>0</v>
      </c>
      <c r="AC147" s="15">
        <f t="shared" si="95"/>
        <v>241</v>
      </c>
    </row>
    <row r="148" spans="1:29" ht="30" x14ac:dyDescent="0.25">
      <c r="A148" s="14" t="str">
        <f t="shared" si="82"/>
        <v>Natural Resources</v>
      </c>
      <c r="B148" s="12">
        <f t="shared" si="83"/>
        <v>156000</v>
      </c>
      <c r="C148" s="12">
        <f t="shared" si="84"/>
        <v>183</v>
      </c>
      <c r="D148" s="11" t="str">
        <f t="shared" si="85"/>
        <v>Secretary of Natural Resources</v>
      </c>
      <c r="E148" s="62" t="str">
        <f>IF(C148=100, "YES", IF(ISNA(VLOOKUP(F148, BudgetBillItems!$D$2:$D$488, 1, FALSE)), "NO", "YES"))</f>
        <v>YES</v>
      </c>
      <c r="F148" s="12">
        <v>183</v>
      </c>
      <c r="G148" s="11" t="str">
        <f t="shared" si="86"/>
        <v>Secretary of Natural Resources</v>
      </c>
      <c r="H148" s="49">
        <f t="shared" si="87"/>
        <v>149000</v>
      </c>
      <c r="I148" s="62">
        <v>183</v>
      </c>
      <c r="J148" s="38">
        <v>528181</v>
      </c>
      <c r="K148" s="13">
        <v>100000</v>
      </c>
      <c r="L148" s="15">
        <f t="shared" si="88"/>
        <v>628181</v>
      </c>
      <c r="M148" s="38"/>
      <c r="N148" s="13"/>
      <c r="O148" s="12" t="str">
        <f t="shared" si="89"/>
        <v>NO</v>
      </c>
      <c r="P148" s="54"/>
      <c r="Q148" s="38">
        <f t="shared" si="90"/>
        <v>528181</v>
      </c>
      <c r="R148" s="13">
        <f t="shared" si="91"/>
        <v>100000</v>
      </c>
      <c r="S148" s="15">
        <f t="shared" si="92"/>
        <v>628181</v>
      </c>
      <c r="T148" s="42">
        <f t="shared" si="97"/>
        <v>1.5686582410954501E-5</v>
      </c>
      <c r="U148" s="43">
        <f t="shared" si="98"/>
        <v>3.346593235305854E-5</v>
      </c>
      <c r="V148" s="42">
        <f t="shared" si="108"/>
        <v>0.8408102123432577</v>
      </c>
      <c r="W148" s="43">
        <f t="shared" si="99"/>
        <v>0.1591897876567423</v>
      </c>
      <c r="X148" s="38">
        <f t="shared" si="93"/>
        <v>62</v>
      </c>
      <c r="Y148" s="13">
        <f t="shared" si="100"/>
        <v>52</v>
      </c>
      <c r="Z148" s="15">
        <f t="shared" si="101"/>
        <v>10</v>
      </c>
      <c r="AA148" s="38">
        <f t="shared" si="102"/>
        <v>52</v>
      </c>
      <c r="AB148" s="13">
        <f t="shared" si="94"/>
        <v>0</v>
      </c>
      <c r="AC148" s="15">
        <f t="shared" si="95"/>
        <v>10</v>
      </c>
    </row>
    <row r="149" spans="1:29" ht="45" x14ac:dyDescent="0.25">
      <c r="A149" s="14" t="str">
        <f t="shared" si="82"/>
        <v>Natural Resources</v>
      </c>
      <c r="B149" s="12">
        <f t="shared" si="83"/>
        <v>156000</v>
      </c>
      <c r="C149" s="12">
        <f t="shared" si="84"/>
        <v>199</v>
      </c>
      <c r="D149" s="11" t="str">
        <f t="shared" si="85"/>
        <v>Department of Conservation and Recreation</v>
      </c>
      <c r="E149" s="62" t="str">
        <f>IF(C149=100, "YES", IF(ISNA(VLOOKUP(F149, BudgetBillItems!$D$2:$D$488, 1, FALSE)), "NO", "YES"))</f>
        <v>YES</v>
      </c>
      <c r="F149" s="12">
        <v>199</v>
      </c>
      <c r="G149" s="11" t="str">
        <f t="shared" si="86"/>
        <v>Department of Conservation and Recreation</v>
      </c>
      <c r="H149" s="49">
        <f t="shared" si="87"/>
        <v>151000</v>
      </c>
      <c r="I149" s="62">
        <v>199</v>
      </c>
      <c r="J149" s="38">
        <v>44283470</v>
      </c>
      <c r="K149" s="13">
        <v>79109560</v>
      </c>
      <c r="L149" s="15">
        <f t="shared" si="88"/>
        <v>123393030</v>
      </c>
      <c r="M149" s="38"/>
      <c r="N149" s="13"/>
      <c r="O149" s="12" t="str">
        <f t="shared" si="89"/>
        <v>NO</v>
      </c>
      <c r="P149" s="54"/>
      <c r="Q149" s="38">
        <f t="shared" si="90"/>
        <v>44283470</v>
      </c>
      <c r="R149" s="13">
        <f t="shared" si="91"/>
        <v>79109560</v>
      </c>
      <c r="S149" s="15">
        <f t="shared" si="92"/>
        <v>123393030</v>
      </c>
      <c r="T149" s="42">
        <f t="shared" si="97"/>
        <v>3.0813013033383387E-3</v>
      </c>
      <c r="U149" s="43">
        <f t="shared" si="98"/>
        <v>2.8058328705097258E-3</v>
      </c>
      <c r="V149" s="42">
        <f t="shared" si="108"/>
        <v>0.35888145383900533</v>
      </c>
      <c r="W149" s="43">
        <f t="shared" si="99"/>
        <v>0.64111854616099473</v>
      </c>
      <c r="X149" s="38">
        <f t="shared" si="93"/>
        <v>12207</v>
      </c>
      <c r="Y149" s="13">
        <f t="shared" si="100"/>
        <v>4381</v>
      </c>
      <c r="Z149" s="15">
        <f t="shared" si="101"/>
        <v>7826</v>
      </c>
      <c r="AA149" s="38">
        <f t="shared" si="102"/>
        <v>4381</v>
      </c>
      <c r="AB149" s="13">
        <f t="shared" si="94"/>
        <v>0</v>
      </c>
      <c r="AC149" s="15">
        <f t="shared" si="95"/>
        <v>7826</v>
      </c>
    </row>
    <row r="150" spans="1:29" ht="30" x14ac:dyDescent="0.25">
      <c r="A150" s="14" t="str">
        <f t="shared" si="82"/>
        <v>Natural Resources</v>
      </c>
      <c r="B150" s="12">
        <f t="shared" si="83"/>
        <v>156000</v>
      </c>
      <c r="C150" s="12">
        <f t="shared" si="84"/>
        <v>440</v>
      </c>
      <c r="D150" s="11" t="str">
        <f t="shared" si="85"/>
        <v>Department of Environmental Quality</v>
      </c>
      <c r="E150" s="62" t="str">
        <f>IF(C150=100, "YES", IF(ISNA(VLOOKUP(F150, BudgetBillItems!$D$2:$D$488, 1, FALSE)), "NO", "YES"))</f>
        <v>YES</v>
      </c>
      <c r="F150" s="12">
        <v>440</v>
      </c>
      <c r="G150" s="11" t="str">
        <f t="shared" si="86"/>
        <v>Department of Environmental Quality</v>
      </c>
      <c r="H150" s="49">
        <f t="shared" si="87"/>
        <v>152000</v>
      </c>
      <c r="I150" s="62">
        <v>440</v>
      </c>
      <c r="J150" s="38">
        <v>33663494</v>
      </c>
      <c r="K150" s="13">
        <v>120103981</v>
      </c>
      <c r="L150" s="15">
        <f t="shared" si="88"/>
        <v>153767475</v>
      </c>
      <c r="M150" s="38"/>
      <c r="N150" s="13"/>
      <c r="O150" s="12" t="str">
        <f t="shared" si="89"/>
        <v>NO</v>
      </c>
      <c r="P150" s="54"/>
      <c r="Q150" s="38">
        <f t="shared" si="90"/>
        <v>33663494</v>
      </c>
      <c r="R150" s="13">
        <f t="shared" si="91"/>
        <v>120103981</v>
      </c>
      <c r="S150" s="15">
        <f t="shared" si="92"/>
        <v>153767475</v>
      </c>
      <c r="T150" s="42">
        <f t="shared" si="97"/>
        <v>3.8397948500701004E-3</v>
      </c>
      <c r="U150" s="43">
        <f t="shared" si="98"/>
        <v>2.1329434662958192E-3</v>
      </c>
      <c r="V150" s="42">
        <f t="shared" si="108"/>
        <v>0.21892467181372394</v>
      </c>
      <c r="W150" s="43">
        <f t="shared" si="99"/>
        <v>0.78107532818627612</v>
      </c>
      <c r="X150" s="38">
        <f t="shared" si="93"/>
        <v>15212</v>
      </c>
      <c r="Y150" s="13">
        <f t="shared" si="100"/>
        <v>3330</v>
      </c>
      <c r="Z150" s="15">
        <f t="shared" si="101"/>
        <v>11882</v>
      </c>
      <c r="AA150" s="38">
        <f t="shared" si="102"/>
        <v>3330</v>
      </c>
      <c r="AB150" s="13">
        <f t="shared" si="94"/>
        <v>0</v>
      </c>
      <c r="AC150" s="15">
        <f t="shared" si="95"/>
        <v>11882</v>
      </c>
    </row>
    <row r="151" spans="1:29" ht="30" x14ac:dyDescent="0.25">
      <c r="A151" s="14" t="str">
        <f t="shared" si="82"/>
        <v>Natural Resources</v>
      </c>
      <c r="B151" s="12">
        <f t="shared" si="83"/>
        <v>156000</v>
      </c>
      <c r="C151" s="12">
        <f t="shared" si="84"/>
        <v>403</v>
      </c>
      <c r="D151" s="11" t="str">
        <f t="shared" si="85"/>
        <v>Department of Game and Inland Fisheries</v>
      </c>
      <c r="E151" s="62" t="str">
        <f>IF(C151=100, "YES", IF(ISNA(VLOOKUP(F151, BudgetBillItems!$D$2:$D$488, 1, FALSE)), "NO", "YES"))</f>
        <v>YES</v>
      </c>
      <c r="F151" s="12">
        <v>403</v>
      </c>
      <c r="G151" s="11" t="str">
        <f t="shared" si="86"/>
        <v>Department of Game and Inland Fisheries</v>
      </c>
      <c r="H151" s="49">
        <f t="shared" si="87"/>
        <v>153000</v>
      </c>
      <c r="I151" s="62">
        <v>403</v>
      </c>
      <c r="J151" s="38">
        <v>0</v>
      </c>
      <c r="K151" s="13">
        <v>57242880</v>
      </c>
      <c r="L151" s="15">
        <f t="shared" si="88"/>
        <v>57242880</v>
      </c>
      <c r="M151" s="38"/>
      <c r="N151" s="13"/>
      <c r="O151" s="12" t="str">
        <f t="shared" si="89"/>
        <v>NO</v>
      </c>
      <c r="P151" s="54"/>
      <c r="Q151" s="38">
        <f t="shared" si="90"/>
        <v>0</v>
      </c>
      <c r="R151" s="13">
        <f t="shared" si="91"/>
        <v>57242880</v>
      </c>
      <c r="S151" s="15">
        <f t="shared" si="92"/>
        <v>57242880</v>
      </c>
      <c r="T151" s="42">
        <f t="shared" si="97"/>
        <v>1.4294369848186735E-3</v>
      </c>
      <c r="U151" s="43">
        <f t="shared" si="98"/>
        <v>0</v>
      </c>
      <c r="V151" s="42">
        <f t="shared" si="108"/>
        <v>0</v>
      </c>
      <c r="W151" s="43">
        <f t="shared" si="99"/>
        <v>1</v>
      </c>
      <c r="X151" s="38">
        <f t="shared" si="93"/>
        <v>5663</v>
      </c>
      <c r="Y151" s="13">
        <f t="shared" si="100"/>
        <v>0</v>
      </c>
      <c r="Z151" s="15">
        <f t="shared" si="101"/>
        <v>5663</v>
      </c>
      <c r="AA151" s="38">
        <f t="shared" si="102"/>
        <v>0</v>
      </c>
      <c r="AB151" s="13">
        <f t="shared" si="94"/>
        <v>0</v>
      </c>
      <c r="AC151" s="15">
        <f t="shared" si="95"/>
        <v>5663</v>
      </c>
    </row>
    <row r="152" spans="1:29" ht="30" x14ac:dyDescent="0.25">
      <c r="A152" s="14" t="str">
        <f t="shared" si="82"/>
        <v>Natural Resources</v>
      </c>
      <c r="B152" s="12">
        <f t="shared" si="83"/>
        <v>156000</v>
      </c>
      <c r="C152" s="12">
        <f t="shared" si="84"/>
        <v>423</v>
      </c>
      <c r="D152" s="11" t="str">
        <f t="shared" si="85"/>
        <v>Department of Historic Resources</v>
      </c>
      <c r="E152" s="62" t="str">
        <f>IF(C152=100, "YES", IF(ISNA(VLOOKUP(F152, BudgetBillItems!$D$2:$D$488, 1, FALSE)), "NO", "YES"))</f>
        <v>YES</v>
      </c>
      <c r="F152" s="12">
        <v>423</v>
      </c>
      <c r="G152" s="11" t="str">
        <f t="shared" si="86"/>
        <v>Department of Historic Resources</v>
      </c>
      <c r="H152" s="49">
        <f t="shared" si="87"/>
        <v>154000</v>
      </c>
      <c r="I152" s="62">
        <v>423</v>
      </c>
      <c r="J152" s="38">
        <v>5352055</v>
      </c>
      <c r="K152" s="13">
        <v>1817241</v>
      </c>
      <c r="L152" s="15">
        <f t="shared" si="88"/>
        <v>7169296</v>
      </c>
      <c r="M152" s="38"/>
      <c r="N152" s="13"/>
      <c r="O152" s="12" t="str">
        <f t="shared" si="89"/>
        <v>NO</v>
      </c>
      <c r="P152" s="54"/>
      <c r="Q152" s="38">
        <f t="shared" si="90"/>
        <v>5352055</v>
      </c>
      <c r="R152" s="13">
        <f t="shared" si="91"/>
        <v>1817241</v>
      </c>
      <c r="S152" s="15">
        <f t="shared" si="92"/>
        <v>7169296</v>
      </c>
      <c r="T152" s="42">
        <f t="shared" si="97"/>
        <v>1.7902762505157981E-4</v>
      </c>
      <c r="U152" s="43">
        <f t="shared" si="98"/>
        <v>3.3911009782602695E-4</v>
      </c>
      <c r="V152" s="42">
        <f t="shared" si="108"/>
        <v>0.74652448441241648</v>
      </c>
      <c r="W152" s="43">
        <f t="shared" si="99"/>
        <v>0.25347551558758352</v>
      </c>
      <c r="X152" s="38">
        <f t="shared" si="93"/>
        <v>709</v>
      </c>
      <c r="Y152" s="13">
        <f t="shared" si="100"/>
        <v>529</v>
      </c>
      <c r="Z152" s="15">
        <f t="shared" si="101"/>
        <v>180</v>
      </c>
      <c r="AA152" s="38">
        <f t="shared" si="102"/>
        <v>529</v>
      </c>
      <c r="AB152" s="13">
        <f t="shared" si="94"/>
        <v>0</v>
      </c>
      <c r="AC152" s="15">
        <f t="shared" si="95"/>
        <v>180</v>
      </c>
    </row>
    <row r="153" spans="1:29" ht="30" x14ac:dyDescent="0.25">
      <c r="A153" s="14" t="str">
        <f t="shared" si="82"/>
        <v>Natural Resources</v>
      </c>
      <c r="B153" s="12">
        <f t="shared" si="83"/>
        <v>156000</v>
      </c>
      <c r="C153" s="12">
        <f t="shared" si="84"/>
        <v>402</v>
      </c>
      <c r="D153" s="11" t="str">
        <f t="shared" si="85"/>
        <v>Marine Resources Commission</v>
      </c>
      <c r="E153" s="62" t="str">
        <f>IF(C153=100, "YES", IF(ISNA(VLOOKUP(F153, BudgetBillItems!$D$2:$D$488, 1, FALSE)), "NO", "YES"))</f>
        <v>YES</v>
      </c>
      <c r="F153" s="12">
        <v>402</v>
      </c>
      <c r="G153" s="11" t="str">
        <f t="shared" si="86"/>
        <v>Marine Resources Commission</v>
      </c>
      <c r="H153" s="49">
        <f t="shared" si="87"/>
        <v>155000</v>
      </c>
      <c r="I153" s="62">
        <v>402</v>
      </c>
      <c r="J153" s="38">
        <v>10923751</v>
      </c>
      <c r="K153" s="13">
        <v>12288467</v>
      </c>
      <c r="L153" s="15">
        <f t="shared" si="88"/>
        <v>23212218</v>
      </c>
      <c r="M153" s="38"/>
      <c r="N153" s="13"/>
      <c r="O153" s="12" t="str">
        <f t="shared" si="89"/>
        <v>NO</v>
      </c>
      <c r="P153" s="54"/>
      <c r="Q153" s="38">
        <f t="shared" si="90"/>
        <v>10923751</v>
      </c>
      <c r="R153" s="13">
        <f t="shared" si="91"/>
        <v>12288467</v>
      </c>
      <c r="S153" s="15">
        <f t="shared" si="92"/>
        <v>23212218</v>
      </c>
      <c r="T153" s="42">
        <f t="shared" si="97"/>
        <v>5.7964244476996511E-4</v>
      </c>
      <c r="U153" s="43">
        <f t="shared" si="98"/>
        <v>6.9213680917650509E-4</v>
      </c>
      <c r="V153" s="42">
        <f t="shared" si="108"/>
        <v>0.47060349855408046</v>
      </c>
      <c r="W153" s="43">
        <f t="shared" si="99"/>
        <v>0.52939650144591954</v>
      </c>
      <c r="X153" s="38">
        <f t="shared" si="93"/>
        <v>2296</v>
      </c>
      <c r="Y153" s="13">
        <f t="shared" si="100"/>
        <v>1081</v>
      </c>
      <c r="Z153" s="15">
        <f t="shared" si="101"/>
        <v>1215</v>
      </c>
      <c r="AA153" s="38">
        <f t="shared" si="102"/>
        <v>1081</v>
      </c>
      <c r="AB153" s="13">
        <f t="shared" si="94"/>
        <v>0</v>
      </c>
      <c r="AC153" s="15">
        <f t="shared" si="95"/>
        <v>1215</v>
      </c>
    </row>
    <row r="154" spans="1:29" ht="30" x14ac:dyDescent="0.25">
      <c r="A154" s="14" t="str">
        <f t="shared" si="82"/>
        <v>Natural Resources</v>
      </c>
      <c r="B154" s="12">
        <f t="shared" si="83"/>
        <v>156000</v>
      </c>
      <c r="C154" s="12">
        <f t="shared" si="84"/>
        <v>942</v>
      </c>
      <c r="D154" s="11" t="str">
        <f t="shared" si="85"/>
        <v>Virginia Museum of Natural History</v>
      </c>
      <c r="E154" s="62" t="str">
        <f>IF(C154=100, "YES", IF(ISNA(VLOOKUP(F154, BudgetBillItems!$D$2:$D$488, 1, FALSE)), "NO", "YES"))</f>
        <v>YES</v>
      </c>
      <c r="F154" s="12">
        <v>942</v>
      </c>
      <c r="G154" s="11" t="str">
        <f t="shared" si="86"/>
        <v>Virginia Museum of Natural History</v>
      </c>
      <c r="H154" s="49">
        <f t="shared" si="87"/>
        <v>156000</v>
      </c>
      <c r="I154" s="62">
        <v>942</v>
      </c>
      <c r="J154" s="38">
        <v>2765050</v>
      </c>
      <c r="K154" s="13">
        <v>631905</v>
      </c>
      <c r="L154" s="15">
        <f t="shared" si="88"/>
        <v>3396955</v>
      </c>
      <c r="M154" s="38"/>
      <c r="N154" s="13"/>
      <c r="O154" s="12" t="str">
        <f t="shared" si="89"/>
        <v>NO</v>
      </c>
      <c r="P154" s="54"/>
      <c r="Q154" s="38">
        <f t="shared" si="90"/>
        <v>2765050</v>
      </c>
      <c r="R154" s="13">
        <f t="shared" si="91"/>
        <v>631905</v>
      </c>
      <c r="S154" s="15">
        <f t="shared" si="92"/>
        <v>3396955</v>
      </c>
      <c r="T154" s="42">
        <f t="shared" si="97"/>
        <v>8.4826848557667211E-5</v>
      </c>
      <c r="U154" s="43">
        <f t="shared" si="98"/>
        <v>1.7519557926700226E-4</v>
      </c>
      <c r="V154" s="42">
        <f t="shared" si="108"/>
        <v>0.81397899000722707</v>
      </c>
      <c r="W154" s="43">
        <f t="shared" si="99"/>
        <v>0.18602100999277293</v>
      </c>
      <c r="X154" s="38">
        <f t="shared" si="93"/>
        <v>336</v>
      </c>
      <c r="Y154" s="13">
        <f t="shared" si="100"/>
        <v>273</v>
      </c>
      <c r="Z154" s="15">
        <f t="shared" si="101"/>
        <v>63</v>
      </c>
      <c r="AA154" s="38">
        <f t="shared" si="102"/>
        <v>273</v>
      </c>
      <c r="AB154" s="13">
        <f t="shared" si="94"/>
        <v>0</v>
      </c>
      <c r="AC154" s="15">
        <f t="shared" si="95"/>
        <v>63</v>
      </c>
    </row>
    <row r="155" spans="1:29" ht="30" x14ac:dyDescent="0.25">
      <c r="A155" s="14" t="str">
        <f t="shared" si="82"/>
        <v>Public Safety</v>
      </c>
      <c r="B155" s="12">
        <f t="shared" si="83"/>
        <v>171000</v>
      </c>
      <c r="C155" s="12">
        <f t="shared" si="84"/>
        <v>187</v>
      </c>
      <c r="D155" s="11" t="str">
        <f t="shared" si="85"/>
        <v>Secretary of Public Safety</v>
      </c>
      <c r="E155" s="62" t="str">
        <f>IF(C155=100, "YES", IF(ISNA(VLOOKUP(F155, BudgetBillItems!$D$2:$D$488, 1, FALSE)), "NO", "YES"))</f>
        <v>YES</v>
      </c>
      <c r="F155" s="12">
        <v>187</v>
      </c>
      <c r="G155" s="11" t="str">
        <f t="shared" si="86"/>
        <v>Secretary of Public Safety</v>
      </c>
      <c r="H155" s="49">
        <f t="shared" si="87"/>
        <v>157000</v>
      </c>
      <c r="I155" s="62">
        <v>187</v>
      </c>
      <c r="J155" s="38">
        <v>556377</v>
      </c>
      <c r="K155" s="13">
        <v>0</v>
      </c>
      <c r="L155" s="15">
        <f t="shared" si="88"/>
        <v>556377</v>
      </c>
      <c r="M155" s="38"/>
      <c r="N155" s="13"/>
      <c r="O155" s="12" t="str">
        <f t="shared" si="89"/>
        <v>NO</v>
      </c>
      <c r="P155" s="54"/>
      <c r="Q155" s="38">
        <f t="shared" si="90"/>
        <v>556377</v>
      </c>
      <c r="R155" s="13">
        <f t="shared" si="91"/>
        <v>0</v>
      </c>
      <c r="S155" s="15">
        <f t="shared" si="92"/>
        <v>556377</v>
      </c>
      <c r="T155" s="42">
        <f t="shared" si="97"/>
        <v>1.3893533332048617E-5</v>
      </c>
      <c r="U155" s="43">
        <f t="shared" si="98"/>
        <v>3.5252451422519273E-5</v>
      </c>
      <c r="V155" s="42">
        <f t="shared" si="108"/>
        <v>1</v>
      </c>
      <c r="W155" s="43">
        <f t="shared" si="99"/>
        <v>0</v>
      </c>
      <c r="X155" s="38">
        <f t="shared" si="93"/>
        <v>55</v>
      </c>
      <c r="Y155" s="13">
        <f t="shared" si="100"/>
        <v>55</v>
      </c>
      <c r="Z155" s="15">
        <f t="shared" si="101"/>
        <v>0</v>
      </c>
      <c r="AA155" s="38">
        <f t="shared" si="102"/>
        <v>55</v>
      </c>
      <c r="AB155" s="13">
        <f t="shared" si="94"/>
        <v>0</v>
      </c>
      <c r="AC155" s="15">
        <f t="shared" si="95"/>
        <v>0</v>
      </c>
    </row>
    <row r="156" spans="1:29" ht="45" x14ac:dyDescent="0.25">
      <c r="A156" s="14" t="str">
        <f t="shared" si="82"/>
        <v>Public Safety</v>
      </c>
      <c r="B156" s="12">
        <f t="shared" si="83"/>
        <v>171000</v>
      </c>
      <c r="C156" s="12">
        <f t="shared" si="84"/>
        <v>957</v>
      </c>
      <c r="D156" s="11" t="str">
        <f t="shared" si="85"/>
        <v>Commonwealth's Attorneys' Services Council</v>
      </c>
      <c r="E156" s="62" t="str">
        <f>IF(C156=100, "YES", IF(ISNA(VLOOKUP(F156, BudgetBillItems!$D$2:$D$488, 1, FALSE)), "NO", "YES"))</f>
        <v>YES</v>
      </c>
      <c r="F156" s="12">
        <v>957</v>
      </c>
      <c r="G156" s="11" t="str">
        <f t="shared" si="86"/>
        <v>Commonwealth's Attorneys' Services Council</v>
      </c>
      <c r="H156" s="49">
        <f t="shared" si="87"/>
        <v>158000</v>
      </c>
      <c r="I156" s="62">
        <v>957</v>
      </c>
      <c r="J156" s="38">
        <v>589499</v>
      </c>
      <c r="K156" s="13">
        <v>38450</v>
      </c>
      <c r="L156" s="15">
        <f t="shared" si="88"/>
        <v>627949</v>
      </c>
      <c r="M156" s="38"/>
      <c r="N156" s="13"/>
      <c r="O156" s="12" t="str">
        <f t="shared" si="89"/>
        <v>NO</v>
      </c>
      <c r="P156" s="54"/>
      <c r="Q156" s="38">
        <f t="shared" si="90"/>
        <v>589499</v>
      </c>
      <c r="R156" s="13">
        <f t="shared" si="91"/>
        <v>38450</v>
      </c>
      <c r="S156" s="15">
        <f t="shared" si="92"/>
        <v>627949</v>
      </c>
      <c r="T156" s="42">
        <f t="shared" si="97"/>
        <v>1.5680789037517001E-5</v>
      </c>
      <c r="U156" s="43">
        <f t="shared" si="98"/>
        <v>3.7351085435098309E-5</v>
      </c>
      <c r="V156" s="42">
        <f t="shared" si="108"/>
        <v>0.93876891276202368</v>
      </c>
      <c r="W156" s="43">
        <f t="shared" si="99"/>
        <v>6.1231087237976323E-2</v>
      </c>
      <c r="X156" s="38">
        <f t="shared" si="93"/>
        <v>62</v>
      </c>
      <c r="Y156" s="13">
        <f t="shared" si="100"/>
        <v>58</v>
      </c>
      <c r="Z156" s="15">
        <f t="shared" si="101"/>
        <v>4</v>
      </c>
      <c r="AA156" s="38">
        <f t="shared" si="102"/>
        <v>58</v>
      </c>
      <c r="AB156" s="13">
        <f t="shared" si="94"/>
        <v>0</v>
      </c>
      <c r="AC156" s="15">
        <f t="shared" si="95"/>
        <v>4</v>
      </c>
    </row>
    <row r="157" spans="1:29" ht="45" x14ac:dyDescent="0.25">
      <c r="A157" s="14" t="str">
        <f t="shared" si="82"/>
        <v>Public Safety</v>
      </c>
      <c r="B157" s="12">
        <f t="shared" si="83"/>
        <v>171000</v>
      </c>
      <c r="C157" s="12">
        <f t="shared" si="84"/>
        <v>999</v>
      </c>
      <c r="D157" s="11" t="str">
        <f t="shared" si="85"/>
        <v>Department of Alcoholic Beverage Control</v>
      </c>
      <c r="E157" s="62" t="str">
        <f>IF(C157=100, "YES", IF(ISNA(VLOOKUP(F157, BudgetBillItems!$D$2:$D$488, 1, FALSE)), "NO", "YES"))</f>
        <v>YES</v>
      </c>
      <c r="F157" s="12">
        <v>999</v>
      </c>
      <c r="G157" s="11" t="str">
        <f t="shared" si="86"/>
        <v>Department of Alcoholic Beverage Control</v>
      </c>
      <c r="H157" s="49">
        <f t="shared" si="87"/>
        <v>159000</v>
      </c>
      <c r="I157" s="62">
        <v>999</v>
      </c>
      <c r="J157" s="38">
        <v>0</v>
      </c>
      <c r="K157" s="13">
        <v>564669196</v>
      </c>
      <c r="L157" s="15">
        <f t="shared" si="88"/>
        <v>564669196</v>
      </c>
      <c r="M157" s="38"/>
      <c r="N157" s="13"/>
      <c r="O157" s="12" t="str">
        <f t="shared" si="89"/>
        <v>NO</v>
      </c>
      <c r="P157" s="54"/>
      <c r="Q157" s="38">
        <f t="shared" si="90"/>
        <v>0</v>
      </c>
      <c r="R157" s="13">
        <f t="shared" si="91"/>
        <v>564669196</v>
      </c>
      <c r="S157" s="15">
        <f t="shared" si="92"/>
        <v>564669196</v>
      </c>
      <c r="T157" s="42">
        <f t="shared" si="97"/>
        <v>1.4100601383966434E-2</v>
      </c>
      <c r="U157" s="43">
        <f t="shared" si="98"/>
        <v>0</v>
      </c>
      <c r="V157" s="42">
        <f t="shared" si="108"/>
        <v>0</v>
      </c>
      <c r="W157" s="43">
        <f t="shared" si="99"/>
        <v>1</v>
      </c>
      <c r="X157" s="38">
        <f t="shared" si="93"/>
        <v>55863</v>
      </c>
      <c r="Y157" s="13">
        <f t="shared" si="100"/>
        <v>0</v>
      </c>
      <c r="Z157" s="15">
        <f t="shared" si="101"/>
        <v>55863</v>
      </c>
      <c r="AA157" s="38">
        <f t="shared" si="102"/>
        <v>0</v>
      </c>
      <c r="AB157" s="13">
        <f t="shared" si="94"/>
        <v>0</v>
      </c>
      <c r="AC157" s="15">
        <f t="shared" si="95"/>
        <v>55863</v>
      </c>
    </row>
    <row r="158" spans="1:29" ht="30" x14ac:dyDescent="0.25">
      <c r="A158" s="14" t="str">
        <f t="shared" si="82"/>
        <v>Public Safety</v>
      </c>
      <c r="B158" s="12">
        <f t="shared" si="83"/>
        <v>171000</v>
      </c>
      <c r="C158" s="12">
        <f t="shared" si="84"/>
        <v>799</v>
      </c>
      <c r="D158" s="11" t="str">
        <f t="shared" si="85"/>
        <v>Department of Corrections</v>
      </c>
      <c r="E158" s="62" t="str">
        <f>IF(C158=100, "YES", IF(ISNA(VLOOKUP(F158, BudgetBillItems!$D$2:$D$488, 1, FALSE)), "NO", "YES"))</f>
        <v>YES</v>
      </c>
      <c r="F158" s="12">
        <v>799</v>
      </c>
      <c r="G158" s="11" t="str">
        <f t="shared" si="86"/>
        <v>Department of Corrections</v>
      </c>
      <c r="H158" s="49">
        <f t="shared" si="87"/>
        <v>161000</v>
      </c>
      <c r="I158" s="62">
        <v>799</v>
      </c>
      <c r="J158" s="38">
        <v>988556253</v>
      </c>
      <c r="K158" s="13">
        <v>68956076</v>
      </c>
      <c r="L158" s="15">
        <f t="shared" si="88"/>
        <v>1057512329</v>
      </c>
      <c r="M158" s="38"/>
      <c r="N158" s="13"/>
      <c r="O158" s="12" t="str">
        <f t="shared" si="89"/>
        <v>NO</v>
      </c>
      <c r="P158" s="54"/>
      <c r="Q158" s="38">
        <f t="shared" si="90"/>
        <v>988556253</v>
      </c>
      <c r="R158" s="13">
        <f t="shared" si="91"/>
        <v>68956076</v>
      </c>
      <c r="S158" s="15">
        <f t="shared" si="92"/>
        <v>1057512329</v>
      </c>
      <c r="T158" s="42">
        <f t="shared" si="97"/>
        <v>2.6407602744207368E-2</v>
      </c>
      <c r="U158" s="43">
        <f t="shared" si="98"/>
        <v>6.2635643255041409E-2</v>
      </c>
      <c r="V158" s="42">
        <f t="shared" si="108"/>
        <v>0.93479406895879325</v>
      </c>
      <c r="W158" s="43">
        <f t="shared" si="99"/>
        <v>6.5205931041206755E-2</v>
      </c>
      <c r="X158" s="38">
        <f t="shared" si="93"/>
        <v>104621</v>
      </c>
      <c r="Y158" s="13">
        <f t="shared" si="100"/>
        <v>97799</v>
      </c>
      <c r="Z158" s="15">
        <f t="shared" si="101"/>
        <v>6822</v>
      </c>
      <c r="AA158" s="38">
        <f t="shared" si="102"/>
        <v>97799</v>
      </c>
      <c r="AB158" s="13">
        <f t="shared" si="94"/>
        <v>0</v>
      </c>
      <c r="AC158" s="15">
        <f t="shared" si="95"/>
        <v>6822</v>
      </c>
    </row>
    <row r="159" spans="1:29" ht="45" x14ac:dyDescent="0.25">
      <c r="A159" s="14" t="str">
        <f t="shared" si="82"/>
        <v>Public Safety</v>
      </c>
      <c r="B159" s="12">
        <f t="shared" si="83"/>
        <v>171000</v>
      </c>
      <c r="C159" s="12">
        <f t="shared" si="84"/>
        <v>140</v>
      </c>
      <c r="D159" s="11" t="str">
        <f t="shared" si="85"/>
        <v>Department of Criminal Justice Services</v>
      </c>
      <c r="E159" s="62" t="str">
        <f>IF(C159=100, "YES", IF(ISNA(VLOOKUP(F159, BudgetBillItems!$D$2:$D$488, 1, FALSE)), "NO", "YES"))</f>
        <v>YES</v>
      </c>
      <c r="F159" s="12">
        <v>140</v>
      </c>
      <c r="G159" s="11" t="str">
        <f t="shared" si="86"/>
        <v>Department of Criminal Justice Services</v>
      </c>
      <c r="H159" s="49">
        <f t="shared" si="87"/>
        <v>162000</v>
      </c>
      <c r="I159" s="62">
        <v>140</v>
      </c>
      <c r="J159" s="38">
        <v>210501470</v>
      </c>
      <c r="K159" s="13">
        <v>52974018</v>
      </c>
      <c r="L159" s="15">
        <f t="shared" si="88"/>
        <v>263475488</v>
      </c>
      <c r="M159" s="38"/>
      <c r="N159" s="13"/>
      <c r="O159" s="12" t="str">
        <f t="shared" si="89"/>
        <v>NO</v>
      </c>
      <c r="P159" s="54"/>
      <c r="Q159" s="38">
        <f t="shared" si="90"/>
        <v>210501470</v>
      </c>
      <c r="R159" s="13">
        <f t="shared" si="91"/>
        <v>52974018</v>
      </c>
      <c r="S159" s="15">
        <f t="shared" si="92"/>
        <v>263475488</v>
      </c>
      <c r="T159" s="42">
        <f t="shared" si="97"/>
        <v>6.5793616103932678E-3</v>
      </c>
      <c r="U159" s="43">
        <f t="shared" si="98"/>
        <v>1.3337526255657402E-2</v>
      </c>
      <c r="V159" s="42">
        <f t="shared" si="108"/>
        <v>0.79894138008010829</v>
      </c>
      <c r="W159" s="43">
        <f t="shared" si="99"/>
        <v>0.20105861991989171</v>
      </c>
      <c r="X159" s="38">
        <f t="shared" si="93"/>
        <v>26066</v>
      </c>
      <c r="Y159" s="13">
        <f t="shared" si="100"/>
        <v>20825</v>
      </c>
      <c r="Z159" s="15">
        <f t="shared" si="101"/>
        <v>5241</v>
      </c>
      <c r="AA159" s="38">
        <f t="shared" si="102"/>
        <v>20825</v>
      </c>
      <c r="AB159" s="13">
        <f t="shared" si="94"/>
        <v>0</v>
      </c>
      <c r="AC159" s="15">
        <f t="shared" si="95"/>
        <v>5241</v>
      </c>
    </row>
    <row r="160" spans="1:29" ht="45" x14ac:dyDescent="0.25">
      <c r="A160" s="14" t="str">
        <f t="shared" si="82"/>
        <v>Public Safety</v>
      </c>
      <c r="B160" s="12">
        <f t="shared" si="83"/>
        <v>171000</v>
      </c>
      <c r="C160" s="12">
        <f t="shared" si="84"/>
        <v>127</v>
      </c>
      <c r="D160" s="11" t="str">
        <f t="shared" si="85"/>
        <v>Department of Emergency Management</v>
      </c>
      <c r="E160" s="62" t="str">
        <f>IF(C160=100, "YES", IF(ISNA(VLOOKUP(F160, BudgetBillItems!$D$2:$D$488, 1, FALSE)), "NO", "YES"))</f>
        <v>YES</v>
      </c>
      <c r="F160" s="12">
        <v>127</v>
      </c>
      <c r="G160" s="11" t="str">
        <f t="shared" si="86"/>
        <v>Department of Emergency Management</v>
      </c>
      <c r="H160" s="49">
        <f t="shared" si="87"/>
        <v>163000</v>
      </c>
      <c r="I160" s="62">
        <v>127</v>
      </c>
      <c r="J160" s="38">
        <v>5912152</v>
      </c>
      <c r="K160" s="13">
        <v>39337861</v>
      </c>
      <c r="L160" s="15">
        <f t="shared" si="88"/>
        <v>45250013</v>
      </c>
      <c r="M160" s="38"/>
      <c r="N160" s="13"/>
      <c r="O160" s="12" t="str">
        <f t="shared" si="89"/>
        <v>NO</v>
      </c>
      <c r="P160" s="54"/>
      <c r="Q160" s="38">
        <f t="shared" si="90"/>
        <v>5912152</v>
      </c>
      <c r="R160" s="13">
        <f t="shared" si="91"/>
        <v>39337861</v>
      </c>
      <c r="S160" s="15">
        <f t="shared" si="92"/>
        <v>45250013</v>
      </c>
      <c r="T160" s="42">
        <f t="shared" si="97"/>
        <v>1.1299578593132592E-3</v>
      </c>
      <c r="U160" s="43">
        <f t="shared" si="98"/>
        <v>3.7459825115443337E-4</v>
      </c>
      <c r="V160" s="42">
        <f t="shared" si="108"/>
        <v>0.13065525528136313</v>
      </c>
      <c r="W160" s="43">
        <f t="shared" si="99"/>
        <v>0.86934474471863687</v>
      </c>
      <c r="X160" s="38">
        <f t="shared" si="93"/>
        <v>4477</v>
      </c>
      <c r="Y160" s="13">
        <f t="shared" si="100"/>
        <v>585</v>
      </c>
      <c r="Z160" s="15">
        <f t="shared" si="101"/>
        <v>3892</v>
      </c>
      <c r="AA160" s="38">
        <f t="shared" si="102"/>
        <v>585</v>
      </c>
      <c r="AB160" s="13">
        <f t="shared" si="94"/>
        <v>0</v>
      </c>
      <c r="AC160" s="15">
        <f t="shared" si="95"/>
        <v>3892</v>
      </c>
    </row>
    <row r="161" spans="1:29" ht="30" x14ac:dyDescent="0.25">
      <c r="A161" s="14" t="str">
        <f t="shared" si="82"/>
        <v>Public Safety</v>
      </c>
      <c r="B161" s="12">
        <f t="shared" si="83"/>
        <v>171000</v>
      </c>
      <c r="C161" s="12">
        <f t="shared" si="84"/>
        <v>960</v>
      </c>
      <c r="D161" s="11" t="str">
        <f t="shared" si="85"/>
        <v>Department of Fire Programs</v>
      </c>
      <c r="E161" s="62" t="str">
        <f>IF(C161=100, "YES", IF(ISNA(VLOOKUP(F161, BudgetBillItems!$D$2:$D$488, 1, FALSE)), "NO", "YES"))</f>
        <v>YES</v>
      </c>
      <c r="F161" s="12">
        <v>960</v>
      </c>
      <c r="G161" s="11" t="str">
        <f t="shared" si="86"/>
        <v>Department of Fire Programs</v>
      </c>
      <c r="H161" s="49">
        <f t="shared" si="87"/>
        <v>164000</v>
      </c>
      <c r="I161" s="62">
        <v>960</v>
      </c>
      <c r="J161" s="38">
        <v>2225672</v>
      </c>
      <c r="K161" s="13">
        <v>31361553</v>
      </c>
      <c r="L161" s="15">
        <f t="shared" si="88"/>
        <v>33587225</v>
      </c>
      <c r="M161" s="38"/>
      <c r="N161" s="13"/>
      <c r="O161" s="12" t="str">
        <f t="shared" si="89"/>
        <v>NO</v>
      </c>
      <c r="P161" s="54"/>
      <c r="Q161" s="38">
        <f t="shared" si="90"/>
        <v>2225672</v>
      </c>
      <c r="R161" s="13">
        <f t="shared" si="91"/>
        <v>31361553</v>
      </c>
      <c r="S161" s="15">
        <f t="shared" si="92"/>
        <v>33587225</v>
      </c>
      <c r="T161" s="42">
        <f t="shared" si="97"/>
        <v>8.3872128083748354E-4</v>
      </c>
      <c r="U161" s="43">
        <f t="shared" si="98"/>
        <v>1.4102019684936889E-4</v>
      </c>
      <c r="V161" s="42">
        <f t="shared" si="108"/>
        <v>6.6265432764987281E-2</v>
      </c>
      <c r="W161" s="43">
        <f t="shared" si="99"/>
        <v>0.93373456723501269</v>
      </c>
      <c r="X161" s="38">
        <f t="shared" si="93"/>
        <v>3323</v>
      </c>
      <c r="Y161" s="13">
        <f t="shared" si="100"/>
        <v>220</v>
      </c>
      <c r="Z161" s="15">
        <f t="shared" si="101"/>
        <v>3103</v>
      </c>
      <c r="AA161" s="38">
        <f t="shared" si="102"/>
        <v>220</v>
      </c>
      <c r="AB161" s="13">
        <f t="shared" si="94"/>
        <v>0</v>
      </c>
      <c r="AC161" s="15">
        <f t="shared" si="95"/>
        <v>3103</v>
      </c>
    </row>
    <row r="162" spans="1:29" ht="30" x14ac:dyDescent="0.25">
      <c r="A162" s="14" t="str">
        <f t="shared" si="82"/>
        <v>Public Safety</v>
      </c>
      <c r="B162" s="12">
        <f t="shared" si="83"/>
        <v>171000</v>
      </c>
      <c r="C162" s="12">
        <f t="shared" si="84"/>
        <v>778</v>
      </c>
      <c r="D162" s="11" t="str">
        <f t="shared" si="85"/>
        <v>Department of Forensic Science</v>
      </c>
      <c r="E162" s="62" t="str">
        <f>IF(C162=100, "YES", IF(ISNA(VLOOKUP(F162, BudgetBillItems!$D$2:$D$488, 1, FALSE)), "NO", "YES"))</f>
        <v>YES</v>
      </c>
      <c r="F162" s="12">
        <v>778</v>
      </c>
      <c r="G162" s="11" t="str">
        <f t="shared" si="86"/>
        <v>Department of Forensic Science</v>
      </c>
      <c r="H162" s="49">
        <f t="shared" si="87"/>
        <v>165000</v>
      </c>
      <c r="I162" s="62">
        <v>778</v>
      </c>
      <c r="J162" s="38">
        <v>36234516</v>
      </c>
      <c r="K162" s="13">
        <v>2506996</v>
      </c>
      <c r="L162" s="15">
        <f t="shared" si="88"/>
        <v>38741512</v>
      </c>
      <c r="M162" s="38"/>
      <c r="N162" s="13"/>
      <c r="O162" s="12" t="str">
        <f t="shared" si="89"/>
        <v>NO</v>
      </c>
      <c r="P162" s="54"/>
      <c r="Q162" s="38">
        <f t="shared" si="90"/>
        <v>36234516</v>
      </c>
      <c r="R162" s="13">
        <f t="shared" si="91"/>
        <v>2506996</v>
      </c>
      <c r="S162" s="15">
        <f t="shared" si="92"/>
        <v>38741512</v>
      </c>
      <c r="T162" s="42">
        <f t="shared" si="97"/>
        <v>9.6743123512647259E-4</v>
      </c>
      <c r="U162" s="43">
        <f t="shared" si="98"/>
        <v>2.2958452903489852E-3</v>
      </c>
      <c r="V162" s="42">
        <f t="shared" si="108"/>
        <v>0.93528915443465399</v>
      </c>
      <c r="W162" s="43">
        <f t="shared" si="99"/>
        <v>6.4710845565346009E-2</v>
      </c>
      <c r="X162" s="38">
        <f t="shared" si="93"/>
        <v>3833</v>
      </c>
      <c r="Y162" s="13">
        <f t="shared" si="100"/>
        <v>3585</v>
      </c>
      <c r="Z162" s="15">
        <f t="shared" si="101"/>
        <v>248</v>
      </c>
      <c r="AA162" s="38">
        <f t="shared" si="102"/>
        <v>3585</v>
      </c>
      <c r="AB162" s="13">
        <f t="shared" si="94"/>
        <v>0</v>
      </c>
      <c r="AC162" s="15">
        <f t="shared" si="95"/>
        <v>248</v>
      </c>
    </row>
    <row r="163" spans="1:29" ht="30" x14ac:dyDescent="0.25">
      <c r="A163" s="14" t="str">
        <f t="shared" si="82"/>
        <v>Public Safety</v>
      </c>
      <c r="B163" s="12">
        <f t="shared" si="83"/>
        <v>171000</v>
      </c>
      <c r="C163" s="12">
        <f t="shared" si="84"/>
        <v>777</v>
      </c>
      <c r="D163" s="11" t="str">
        <f t="shared" si="85"/>
        <v>Department of Juvenile Justice</v>
      </c>
      <c r="E163" s="62" t="str">
        <f>IF(C163=100, "YES", IF(ISNA(VLOOKUP(F163, BudgetBillItems!$D$2:$D$488, 1, FALSE)), "NO", "YES"))</f>
        <v>YES</v>
      </c>
      <c r="F163" s="12">
        <v>777</v>
      </c>
      <c r="G163" s="11" t="str">
        <f t="shared" si="86"/>
        <v>Department of Juvenile Justice</v>
      </c>
      <c r="H163" s="49">
        <f t="shared" si="87"/>
        <v>166000</v>
      </c>
      <c r="I163" s="62">
        <v>777</v>
      </c>
      <c r="J163" s="38">
        <v>203296245</v>
      </c>
      <c r="K163" s="13">
        <v>9634368</v>
      </c>
      <c r="L163" s="15">
        <f t="shared" si="88"/>
        <v>212930613</v>
      </c>
      <c r="M163" s="38"/>
      <c r="N163" s="13"/>
      <c r="O163" s="12" t="str">
        <f t="shared" si="89"/>
        <v>NO</v>
      </c>
      <c r="P163" s="54"/>
      <c r="Q163" s="38">
        <f t="shared" si="90"/>
        <v>203296245</v>
      </c>
      <c r="R163" s="13">
        <f t="shared" si="91"/>
        <v>9634368</v>
      </c>
      <c r="S163" s="15">
        <f t="shared" si="92"/>
        <v>212930613</v>
      </c>
      <c r="T163" s="42">
        <f t="shared" si="97"/>
        <v>5.3171834370023281E-3</v>
      </c>
      <c r="U163" s="43">
        <f t="shared" si="98"/>
        <v>1.288099795865587E-2</v>
      </c>
      <c r="V163" s="42">
        <f t="shared" si="108"/>
        <v>0.95475348582216313</v>
      </c>
      <c r="W163" s="43">
        <f t="shared" si="99"/>
        <v>4.5246514177836872E-2</v>
      </c>
      <c r="X163" s="38">
        <f t="shared" si="93"/>
        <v>21065</v>
      </c>
      <c r="Y163" s="13">
        <f t="shared" si="100"/>
        <v>20112</v>
      </c>
      <c r="Z163" s="15">
        <f t="shared" si="101"/>
        <v>953</v>
      </c>
      <c r="AA163" s="38">
        <f t="shared" si="102"/>
        <v>20112</v>
      </c>
      <c r="AB163" s="13">
        <f t="shared" si="94"/>
        <v>0</v>
      </c>
      <c r="AC163" s="15">
        <f t="shared" si="95"/>
        <v>953</v>
      </c>
    </row>
    <row r="164" spans="1:29" ht="30" x14ac:dyDescent="0.25">
      <c r="A164" s="14" t="str">
        <f t="shared" si="82"/>
        <v>Public Safety</v>
      </c>
      <c r="B164" s="12">
        <f t="shared" si="83"/>
        <v>171000</v>
      </c>
      <c r="C164" s="12">
        <f t="shared" si="84"/>
        <v>123</v>
      </c>
      <c r="D164" s="11" t="str">
        <f t="shared" si="85"/>
        <v>Department of Military Affairs</v>
      </c>
      <c r="E164" s="62" t="str">
        <f>IF(C164=100, "YES", IF(ISNA(VLOOKUP(F164, BudgetBillItems!$D$2:$D$488, 1, FALSE)), "NO", "YES"))</f>
        <v>YES</v>
      </c>
      <c r="F164" s="12">
        <v>123</v>
      </c>
      <c r="G164" s="11" t="str">
        <f t="shared" si="86"/>
        <v>Department of Military Affairs</v>
      </c>
      <c r="H164" s="49">
        <f t="shared" si="87"/>
        <v>167000</v>
      </c>
      <c r="I164" s="62">
        <v>123</v>
      </c>
      <c r="J164" s="38">
        <v>10292489</v>
      </c>
      <c r="K164" s="13">
        <v>43059195</v>
      </c>
      <c r="L164" s="15">
        <f t="shared" si="88"/>
        <v>53351684</v>
      </c>
      <c r="M164" s="38"/>
      <c r="N164" s="13"/>
      <c r="O164" s="12" t="str">
        <f t="shared" si="89"/>
        <v>NO</v>
      </c>
      <c r="P164" s="54"/>
      <c r="Q164" s="38">
        <f t="shared" si="90"/>
        <v>10292489</v>
      </c>
      <c r="R164" s="13">
        <f t="shared" si="91"/>
        <v>43059195</v>
      </c>
      <c r="S164" s="15">
        <f t="shared" si="92"/>
        <v>53351684</v>
      </c>
      <c r="T164" s="42">
        <f t="shared" si="97"/>
        <v>1.332268228152718E-3</v>
      </c>
      <c r="U164" s="43">
        <f t="shared" si="98"/>
        <v>6.5213958968345922E-4</v>
      </c>
      <c r="V164" s="42">
        <f t="shared" si="108"/>
        <v>0.19291779056121264</v>
      </c>
      <c r="W164" s="43">
        <f t="shared" si="99"/>
        <v>0.80708220943878739</v>
      </c>
      <c r="X164" s="38">
        <f t="shared" si="93"/>
        <v>5278</v>
      </c>
      <c r="Y164" s="13">
        <f t="shared" si="100"/>
        <v>1018</v>
      </c>
      <c r="Z164" s="15">
        <f t="shared" si="101"/>
        <v>4260</v>
      </c>
      <c r="AA164" s="38">
        <f t="shared" si="102"/>
        <v>1018</v>
      </c>
      <c r="AB164" s="13">
        <f t="shared" si="94"/>
        <v>0</v>
      </c>
      <c r="AC164" s="15">
        <f t="shared" si="95"/>
        <v>4260</v>
      </c>
    </row>
    <row r="165" spans="1:29" ht="30" x14ac:dyDescent="0.25">
      <c r="A165" s="14" t="str">
        <f t="shared" si="82"/>
        <v>Public Safety</v>
      </c>
      <c r="B165" s="12">
        <f t="shared" si="83"/>
        <v>171000</v>
      </c>
      <c r="C165" s="12">
        <f t="shared" si="84"/>
        <v>156</v>
      </c>
      <c r="D165" s="11" t="str">
        <f t="shared" si="85"/>
        <v>Department of State Police</v>
      </c>
      <c r="E165" s="62" t="str">
        <f>IF(C165=100, "YES", IF(ISNA(VLOOKUP(F165, BudgetBillItems!$D$2:$D$488, 1, FALSE)), "NO", "YES"))</f>
        <v>YES</v>
      </c>
      <c r="F165" s="12">
        <v>156</v>
      </c>
      <c r="G165" s="11" t="str">
        <f t="shared" si="86"/>
        <v>Department of State Police</v>
      </c>
      <c r="H165" s="49">
        <f t="shared" si="87"/>
        <v>168000</v>
      </c>
      <c r="I165" s="62">
        <v>156</v>
      </c>
      <c r="J165" s="38">
        <v>231706779</v>
      </c>
      <c r="K165" s="13">
        <v>61517524</v>
      </c>
      <c r="L165" s="15">
        <f t="shared" si="88"/>
        <v>293224303</v>
      </c>
      <c r="M165" s="38"/>
      <c r="N165" s="13"/>
      <c r="O165" s="12" t="str">
        <f t="shared" si="89"/>
        <v>NO</v>
      </c>
      <c r="P165" s="54"/>
      <c r="Q165" s="38">
        <f t="shared" si="90"/>
        <v>231706779</v>
      </c>
      <c r="R165" s="13">
        <f t="shared" si="91"/>
        <v>61517524</v>
      </c>
      <c r="S165" s="15">
        <f t="shared" si="92"/>
        <v>293224303</v>
      </c>
      <c r="T165" s="42">
        <f t="shared" si="97"/>
        <v>7.3222322768504502E-3</v>
      </c>
      <c r="U165" s="43">
        <f t="shared" si="98"/>
        <v>1.4681110058406277E-2</v>
      </c>
      <c r="V165" s="42">
        <f t="shared" si="108"/>
        <v>0.79020318789878752</v>
      </c>
      <c r="W165" s="43">
        <f t="shared" si="99"/>
        <v>0.20979681210121248</v>
      </c>
      <c r="X165" s="38">
        <f t="shared" si="93"/>
        <v>29009</v>
      </c>
      <c r="Y165" s="13">
        <f t="shared" si="100"/>
        <v>22923</v>
      </c>
      <c r="Z165" s="15">
        <f t="shared" si="101"/>
        <v>6086</v>
      </c>
      <c r="AA165" s="38">
        <f t="shared" si="102"/>
        <v>22923</v>
      </c>
      <c r="AB165" s="13">
        <f t="shared" si="94"/>
        <v>0</v>
      </c>
      <c r="AC165" s="15">
        <f t="shared" si="95"/>
        <v>6086</v>
      </c>
    </row>
    <row r="166" spans="1:29" x14ac:dyDescent="0.25">
      <c r="A166" s="14" t="str">
        <f t="shared" si="82"/>
        <v>Public Safety</v>
      </c>
      <c r="B166" s="12">
        <f t="shared" si="83"/>
        <v>171000</v>
      </c>
      <c r="C166" s="12">
        <f t="shared" si="84"/>
        <v>766</v>
      </c>
      <c r="D166" s="11" t="str">
        <f t="shared" si="85"/>
        <v>Virginia Parole Board</v>
      </c>
      <c r="E166" s="62" t="str">
        <f>IF(C166=100, "YES", IF(ISNA(VLOOKUP(F166, BudgetBillItems!$D$2:$D$488, 1, FALSE)), "NO", "YES"))</f>
        <v>YES</v>
      </c>
      <c r="F166" s="12">
        <v>766</v>
      </c>
      <c r="G166" s="11" t="str">
        <f t="shared" si="86"/>
        <v>Virginia Parole Board</v>
      </c>
      <c r="H166" s="49">
        <f t="shared" si="87"/>
        <v>170000</v>
      </c>
      <c r="I166" s="62">
        <v>766</v>
      </c>
      <c r="J166" s="38">
        <v>1354191</v>
      </c>
      <c r="K166" s="13">
        <v>0</v>
      </c>
      <c r="L166" s="15">
        <f t="shared" si="88"/>
        <v>1354191</v>
      </c>
      <c r="M166" s="38"/>
      <c r="N166" s="13"/>
      <c r="O166" s="12" t="str">
        <f t="shared" si="89"/>
        <v>NO</v>
      </c>
      <c r="P166" s="54"/>
      <c r="Q166" s="38">
        <f t="shared" si="90"/>
        <v>1354191</v>
      </c>
      <c r="R166" s="13">
        <f t="shared" si="91"/>
        <v>0</v>
      </c>
      <c r="S166" s="15">
        <f t="shared" si="92"/>
        <v>1354191</v>
      </c>
      <c r="T166" s="42">
        <f t="shared" si="97"/>
        <v>3.3816095554741206E-5</v>
      </c>
      <c r="U166" s="43">
        <f t="shared" si="98"/>
        <v>8.5802526783660722E-5</v>
      </c>
      <c r="V166" s="42">
        <f t="shared" si="108"/>
        <v>1</v>
      </c>
      <c r="W166" s="43">
        <f t="shared" si="99"/>
        <v>0</v>
      </c>
      <c r="X166" s="38">
        <f t="shared" si="93"/>
        <v>134</v>
      </c>
      <c r="Y166" s="13">
        <f t="shared" si="100"/>
        <v>134</v>
      </c>
      <c r="Z166" s="15">
        <f t="shared" si="101"/>
        <v>0</v>
      </c>
      <c r="AA166" s="38">
        <f t="shared" si="102"/>
        <v>134</v>
      </c>
      <c r="AB166" s="13">
        <f t="shared" si="94"/>
        <v>0</v>
      </c>
      <c r="AC166" s="15">
        <f t="shared" si="95"/>
        <v>0</v>
      </c>
    </row>
    <row r="167" spans="1:29" ht="30" x14ac:dyDescent="0.25">
      <c r="A167" s="14" t="str">
        <f t="shared" ref="A167:A188" si="109">VLOOKUP(F167,List_Agencies,7,FALSE)</f>
        <v>Public Safety</v>
      </c>
      <c r="B167" s="12">
        <f t="shared" ref="B167:B188" si="110">VLOOKUP(F167,List_Agencies,8,FALSE)</f>
        <v>171000</v>
      </c>
      <c r="C167" s="12">
        <f t="shared" ref="C167:C188" si="111">VLOOKUP(F167,List_Agencies,3,FALSE)</f>
        <v>507</v>
      </c>
      <c r="D167" s="11" t="str">
        <f t="shared" ref="D167:D188" si="112">VLOOKUP(F167,List_Agencies,4,FALSE)</f>
        <v>Board of Towing and Recovery Operators</v>
      </c>
      <c r="E167" s="62" t="str">
        <f>IF(C167=100, "YES", IF(ISNA(VLOOKUP(F167, BudgetBillItems!$D$2:$D$488, 1, FALSE)), "NO", "YES"))</f>
        <v>NO</v>
      </c>
      <c r="F167" s="12">
        <v>507</v>
      </c>
      <c r="G167" s="11" t="str">
        <f t="shared" ref="G167:G188" si="113">VLOOKUP(F167,List_Agencies,2,FALSE)</f>
        <v>Board of Towing and Recovery Operators</v>
      </c>
      <c r="H167" s="49">
        <f t="shared" ref="H167:H188" si="114">VLOOKUP(F167,List_Agencies,5,FALSE)</f>
        <v>171000</v>
      </c>
      <c r="I167" s="62">
        <v>507</v>
      </c>
      <c r="J167" s="38">
        <v>0</v>
      </c>
      <c r="K167" s="13">
        <v>573743</v>
      </c>
      <c r="L167" s="15">
        <f t="shared" ref="L167:L188" si="115">J167+K167</f>
        <v>573743</v>
      </c>
      <c r="M167" s="38"/>
      <c r="N167" s="13">
        <v>-573743</v>
      </c>
      <c r="O167" s="12" t="str">
        <f t="shared" ref="O167:O188" si="116">IF(AND(M167=0,N167=0), "NO", "YES")</f>
        <v>YES</v>
      </c>
      <c r="P167" s="54" t="s">
        <v>346</v>
      </c>
      <c r="Q167" s="38">
        <f t="shared" ref="Q167:Q188" si="117">J167+M167</f>
        <v>0</v>
      </c>
      <c r="R167" s="13">
        <f t="shared" ref="R167:R188" si="118">K167+N167</f>
        <v>0</v>
      </c>
      <c r="S167" s="15">
        <f t="shared" ref="S167:S188" si="119">Q167+R167</f>
        <v>0</v>
      </c>
      <c r="T167" s="42">
        <f t="shared" si="97"/>
        <v>0</v>
      </c>
      <c r="U167" s="43">
        <f t="shared" si="98"/>
        <v>0</v>
      </c>
      <c r="V167" s="42">
        <f t="shared" si="108"/>
        <v>0</v>
      </c>
      <c r="W167" s="43">
        <f t="shared" si="99"/>
        <v>0</v>
      </c>
      <c r="X167" s="38">
        <f t="shared" ref="X167:X188" si="120">ROUND(T167*$AC$192,0)</f>
        <v>0</v>
      </c>
      <c r="Y167" s="13">
        <f t="shared" si="100"/>
        <v>0</v>
      </c>
      <c r="Z167" s="15">
        <f t="shared" si="101"/>
        <v>0</v>
      </c>
      <c r="AA167" s="38">
        <f t="shared" si="102"/>
        <v>0</v>
      </c>
      <c r="AB167" s="13">
        <f t="shared" ref="AB167:AB188" si="121">Y167-AA167</f>
        <v>0</v>
      </c>
      <c r="AC167" s="15">
        <f t="shared" ref="AC167:AC188" si="122">X167-AA167-AB167</f>
        <v>0</v>
      </c>
    </row>
    <row r="168" spans="1:29" ht="30" x14ac:dyDescent="0.25">
      <c r="A168" s="14" t="str">
        <f t="shared" si="109"/>
        <v>Technology</v>
      </c>
      <c r="B168" s="12">
        <f t="shared" si="110"/>
        <v>174000</v>
      </c>
      <c r="C168" s="12">
        <f t="shared" si="111"/>
        <v>184</v>
      </c>
      <c r="D168" s="11" t="str">
        <f t="shared" si="112"/>
        <v>Secretary of Technology</v>
      </c>
      <c r="E168" s="62" t="str">
        <f>IF(C168=100, "YES", IF(ISNA(VLOOKUP(F168, BudgetBillItems!$D$2:$D$488, 1, FALSE)), "NO", "YES"))</f>
        <v>YES</v>
      </c>
      <c r="F168" s="12">
        <v>184</v>
      </c>
      <c r="G168" s="11" t="str">
        <f t="shared" si="113"/>
        <v>Secretary of Technology</v>
      </c>
      <c r="H168" s="49">
        <f t="shared" si="114"/>
        <v>172000</v>
      </c>
      <c r="I168" s="62">
        <v>184</v>
      </c>
      <c r="J168" s="38">
        <v>495706</v>
      </c>
      <c r="K168" s="13">
        <v>0</v>
      </c>
      <c r="L168" s="15">
        <f t="shared" si="115"/>
        <v>495706</v>
      </c>
      <c r="M168" s="38"/>
      <c r="N168" s="13"/>
      <c r="O168" s="12" t="str">
        <f t="shared" si="116"/>
        <v>NO</v>
      </c>
      <c r="P168" s="54"/>
      <c r="Q168" s="38">
        <f t="shared" si="117"/>
        <v>495706</v>
      </c>
      <c r="R168" s="13">
        <f t="shared" si="118"/>
        <v>0</v>
      </c>
      <c r="S168" s="15">
        <f t="shared" si="119"/>
        <v>495706</v>
      </c>
      <c r="T168" s="42">
        <f t="shared" si="97"/>
        <v>1.2378491263830984E-5</v>
      </c>
      <c r="U168" s="43">
        <f t="shared" si="98"/>
        <v>3.1408292731100205E-5</v>
      </c>
      <c r="V168" s="42">
        <f t="shared" si="108"/>
        <v>1</v>
      </c>
      <c r="W168" s="43">
        <f t="shared" si="99"/>
        <v>0</v>
      </c>
      <c r="X168" s="38">
        <f t="shared" si="120"/>
        <v>49</v>
      </c>
      <c r="Y168" s="13">
        <f t="shared" si="100"/>
        <v>49</v>
      </c>
      <c r="Z168" s="15">
        <f t="shared" si="101"/>
        <v>0</v>
      </c>
      <c r="AA168" s="38">
        <f t="shared" si="102"/>
        <v>49</v>
      </c>
      <c r="AB168" s="13">
        <f t="shared" si="121"/>
        <v>0</v>
      </c>
      <c r="AC168" s="15">
        <f t="shared" si="122"/>
        <v>0</v>
      </c>
    </row>
    <row r="169" spans="1:29" ht="45" x14ac:dyDescent="0.25">
      <c r="A169" s="14" t="str">
        <f t="shared" si="109"/>
        <v>Technology</v>
      </c>
      <c r="B169" s="12">
        <f t="shared" si="110"/>
        <v>174000</v>
      </c>
      <c r="C169" s="12">
        <f t="shared" si="111"/>
        <v>934</v>
      </c>
      <c r="D169" s="11" t="str">
        <f t="shared" si="112"/>
        <v xml:space="preserve">Innovation and Entrepreneurship Investment Authority </v>
      </c>
      <c r="E169" s="62" t="str">
        <f>IF(C169=100, "YES", IF(ISNA(VLOOKUP(F169, BudgetBillItems!$D$2:$D$488, 1, FALSE)), "NO", "YES"))</f>
        <v>YES</v>
      </c>
      <c r="F169" s="12">
        <v>934</v>
      </c>
      <c r="G169" s="11" t="str">
        <f t="shared" si="113"/>
        <v xml:space="preserve">Innovation and Entrepreneurship Investment Authority </v>
      </c>
      <c r="H169" s="49">
        <f t="shared" si="114"/>
        <v>173000</v>
      </c>
      <c r="I169" s="62">
        <v>934</v>
      </c>
      <c r="J169" s="38">
        <v>8282500</v>
      </c>
      <c r="K169" s="13">
        <v>0</v>
      </c>
      <c r="L169" s="15">
        <f t="shared" si="115"/>
        <v>8282500</v>
      </c>
      <c r="M169" s="38"/>
      <c r="N169" s="13"/>
      <c r="O169" s="12" t="str">
        <f t="shared" si="116"/>
        <v>NO</v>
      </c>
      <c r="P169" s="54"/>
      <c r="Q169" s="38">
        <f t="shared" si="117"/>
        <v>8282500</v>
      </c>
      <c r="R169" s="13">
        <f t="shared" si="118"/>
        <v>0</v>
      </c>
      <c r="S169" s="15">
        <f t="shared" si="119"/>
        <v>8282500</v>
      </c>
      <c r="T169" s="42">
        <f t="shared" si="97"/>
        <v>2.0682592886243079E-4</v>
      </c>
      <c r="U169" s="43">
        <f t="shared" si="98"/>
        <v>5.2478522459953574E-4</v>
      </c>
      <c r="V169" s="42">
        <f t="shared" si="108"/>
        <v>1</v>
      </c>
      <c r="W169" s="43">
        <f t="shared" si="99"/>
        <v>0</v>
      </c>
      <c r="X169" s="38">
        <f t="shared" si="120"/>
        <v>819</v>
      </c>
      <c r="Y169" s="13">
        <f t="shared" si="100"/>
        <v>819</v>
      </c>
      <c r="Z169" s="15">
        <f t="shared" si="101"/>
        <v>0</v>
      </c>
      <c r="AA169" s="38">
        <f t="shared" si="102"/>
        <v>819</v>
      </c>
      <c r="AB169" s="13">
        <f t="shared" si="121"/>
        <v>0</v>
      </c>
      <c r="AC169" s="15">
        <f t="shared" si="122"/>
        <v>0</v>
      </c>
    </row>
    <row r="170" spans="1:29" ht="30" x14ac:dyDescent="0.25">
      <c r="A170" s="14" t="str">
        <f t="shared" si="109"/>
        <v>Technology</v>
      </c>
      <c r="B170" s="12">
        <f t="shared" si="110"/>
        <v>174000</v>
      </c>
      <c r="C170" s="12">
        <f t="shared" si="111"/>
        <v>136</v>
      </c>
      <c r="D170" s="11" t="str">
        <f t="shared" si="112"/>
        <v>Virginia Information Technologies Agency</v>
      </c>
      <c r="E170" s="62" t="str">
        <f>IF(C170=100, "YES", IF(ISNA(VLOOKUP(F170, BudgetBillItems!$D$2:$D$488, 1, FALSE)), "NO", "YES"))</f>
        <v>YES</v>
      </c>
      <c r="F170" s="12">
        <v>136</v>
      </c>
      <c r="G170" s="11" t="str">
        <f t="shared" si="113"/>
        <v>Virginia Information Technologies Agency</v>
      </c>
      <c r="H170" s="49">
        <f t="shared" si="114"/>
        <v>174000</v>
      </c>
      <c r="I170" s="62">
        <v>136</v>
      </c>
      <c r="J170" s="38">
        <v>2069359</v>
      </c>
      <c r="K170" s="13">
        <v>28346204</v>
      </c>
      <c r="L170" s="15">
        <f t="shared" si="115"/>
        <v>30415563</v>
      </c>
      <c r="M170" s="38"/>
      <c r="N170" s="13"/>
      <c r="O170" s="12" t="str">
        <f t="shared" si="116"/>
        <v>NO</v>
      </c>
      <c r="P170" s="54"/>
      <c r="Q170" s="38">
        <f t="shared" si="117"/>
        <v>2069359</v>
      </c>
      <c r="R170" s="13">
        <f t="shared" si="118"/>
        <v>28346204</v>
      </c>
      <c r="S170" s="15">
        <f t="shared" si="119"/>
        <v>30415563</v>
      </c>
      <c r="T170" s="42">
        <f t="shared" si="97"/>
        <v>7.5952032228780958E-4</v>
      </c>
      <c r="U170" s="43">
        <f t="shared" si="98"/>
        <v>1.3111609146900945E-4</v>
      </c>
      <c r="V170" s="42">
        <f t="shared" si="108"/>
        <v>6.8036189236411637E-2</v>
      </c>
      <c r="W170" s="43">
        <f t="shared" si="99"/>
        <v>0.93196381076358836</v>
      </c>
      <c r="X170" s="38">
        <f t="shared" si="120"/>
        <v>3009</v>
      </c>
      <c r="Y170" s="13">
        <f t="shared" si="100"/>
        <v>205</v>
      </c>
      <c r="Z170" s="15">
        <f t="shared" si="101"/>
        <v>2804</v>
      </c>
      <c r="AA170" s="38">
        <f t="shared" si="102"/>
        <v>205</v>
      </c>
      <c r="AB170" s="13">
        <f t="shared" si="121"/>
        <v>0</v>
      </c>
      <c r="AC170" s="15">
        <f t="shared" si="122"/>
        <v>2804</v>
      </c>
    </row>
    <row r="171" spans="1:29" ht="30" x14ac:dyDescent="0.25">
      <c r="A171" s="14" t="str">
        <f t="shared" si="109"/>
        <v>Transportation</v>
      </c>
      <c r="B171" s="12">
        <f t="shared" si="110"/>
        <v>183000</v>
      </c>
      <c r="C171" s="12">
        <f t="shared" si="111"/>
        <v>186</v>
      </c>
      <c r="D171" s="11" t="str">
        <f t="shared" si="112"/>
        <v>Secretary of Transportation</v>
      </c>
      <c r="E171" s="62" t="str">
        <f>IF(C171=100, "YES", IF(ISNA(VLOOKUP(F171, BudgetBillItems!$D$2:$D$488, 1, FALSE)), "NO", "YES"))</f>
        <v>YES</v>
      </c>
      <c r="F171" s="12">
        <v>186</v>
      </c>
      <c r="G171" s="11" t="str">
        <f t="shared" si="113"/>
        <v>Secretary of Transportation</v>
      </c>
      <c r="H171" s="49">
        <f t="shared" si="114"/>
        <v>175000</v>
      </c>
      <c r="I171" s="62">
        <v>186</v>
      </c>
      <c r="J171" s="38">
        <v>0</v>
      </c>
      <c r="K171" s="13">
        <v>814573</v>
      </c>
      <c r="L171" s="15">
        <f t="shared" si="115"/>
        <v>814573</v>
      </c>
      <c r="M171" s="38"/>
      <c r="N171" s="13"/>
      <c r="O171" s="12" t="str">
        <f t="shared" si="116"/>
        <v>NO</v>
      </c>
      <c r="P171" s="54"/>
      <c r="Q171" s="38">
        <f t="shared" si="117"/>
        <v>0</v>
      </c>
      <c r="R171" s="13">
        <f t="shared" si="118"/>
        <v>814573</v>
      </c>
      <c r="S171" s="15">
        <f t="shared" si="119"/>
        <v>814573</v>
      </c>
      <c r="T171" s="42">
        <f t="shared" si="97"/>
        <v>2.0341058539240188E-5</v>
      </c>
      <c r="U171" s="43">
        <f t="shared" si="98"/>
        <v>0</v>
      </c>
      <c r="V171" s="42">
        <f t="shared" si="108"/>
        <v>0</v>
      </c>
      <c r="W171" s="43">
        <f t="shared" si="99"/>
        <v>1</v>
      </c>
      <c r="X171" s="38">
        <f t="shared" si="120"/>
        <v>81</v>
      </c>
      <c r="Y171" s="13">
        <f t="shared" si="100"/>
        <v>0</v>
      </c>
      <c r="Z171" s="15">
        <f t="shared" si="101"/>
        <v>81</v>
      </c>
      <c r="AA171" s="38">
        <f t="shared" si="102"/>
        <v>0</v>
      </c>
      <c r="AB171" s="13">
        <f t="shared" si="121"/>
        <v>0</v>
      </c>
      <c r="AC171" s="15">
        <f t="shared" si="122"/>
        <v>81</v>
      </c>
    </row>
    <row r="172" spans="1:29" ht="30" x14ac:dyDescent="0.25">
      <c r="A172" s="14" t="str">
        <f t="shared" si="109"/>
        <v>Transportation</v>
      </c>
      <c r="B172" s="12">
        <f t="shared" si="110"/>
        <v>183000</v>
      </c>
      <c r="C172" s="12">
        <f t="shared" si="111"/>
        <v>841</v>
      </c>
      <c r="D172" s="11" t="str">
        <f t="shared" si="112"/>
        <v>Department of Aviation</v>
      </c>
      <c r="E172" s="62" t="str">
        <f>IF(C172=100, "YES", IF(ISNA(VLOOKUP(F172, BudgetBillItems!$D$2:$D$488, 1, FALSE)), "NO", "YES"))</f>
        <v>YES</v>
      </c>
      <c r="F172" s="12">
        <v>841</v>
      </c>
      <c r="G172" s="11" t="str">
        <f t="shared" si="113"/>
        <v>Department of Aviation</v>
      </c>
      <c r="H172" s="49">
        <f t="shared" si="114"/>
        <v>176000</v>
      </c>
      <c r="I172" s="62">
        <v>841</v>
      </c>
      <c r="J172" s="38">
        <v>30246</v>
      </c>
      <c r="K172" s="13">
        <v>34480289</v>
      </c>
      <c r="L172" s="15">
        <f t="shared" si="115"/>
        <v>34510535</v>
      </c>
      <c r="M172" s="38"/>
      <c r="N172" s="13"/>
      <c r="O172" s="12" t="str">
        <f t="shared" si="116"/>
        <v>NO</v>
      </c>
      <c r="P172" s="54"/>
      <c r="Q172" s="38">
        <f t="shared" si="117"/>
        <v>30246</v>
      </c>
      <c r="R172" s="13">
        <f t="shared" si="118"/>
        <v>34480289</v>
      </c>
      <c r="S172" s="15">
        <f t="shared" si="119"/>
        <v>34510535</v>
      </c>
      <c r="T172" s="42">
        <f t="shared" si="97"/>
        <v>8.6177765854686731E-4</v>
      </c>
      <c r="U172" s="43">
        <f t="shared" si="98"/>
        <v>1.9164085606082172E-6</v>
      </c>
      <c r="V172" s="42">
        <f t="shared" si="108"/>
        <v>8.76428024080183E-4</v>
      </c>
      <c r="W172" s="43">
        <f t="shared" si="99"/>
        <v>0.99912357197591983</v>
      </c>
      <c r="X172" s="38">
        <f t="shared" si="120"/>
        <v>3414</v>
      </c>
      <c r="Y172" s="13">
        <f t="shared" si="100"/>
        <v>3</v>
      </c>
      <c r="Z172" s="15">
        <f t="shared" si="101"/>
        <v>3411</v>
      </c>
      <c r="AA172" s="38">
        <f t="shared" si="102"/>
        <v>3</v>
      </c>
      <c r="AB172" s="13">
        <f t="shared" si="121"/>
        <v>0</v>
      </c>
      <c r="AC172" s="15">
        <f t="shared" si="122"/>
        <v>3411</v>
      </c>
    </row>
    <row r="173" spans="1:29" ht="30" x14ac:dyDescent="0.25">
      <c r="A173" s="14" t="str">
        <f t="shared" si="109"/>
        <v>Transportation</v>
      </c>
      <c r="B173" s="12">
        <f t="shared" si="110"/>
        <v>183000</v>
      </c>
      <c r="C173" s="12">
        <f t="shared" si="111"/>
        <v>154</v>
      </c>
      <c r="D173" s="11" t="str">
        <f t="shared" si="112"/>
        <v>Department of Motor Vehicles</v>
      </c>
      <c r="E173" s="62" t="str">
        <f>IF(C173=100, "YES", IF(ISNA(VLOOKUP(F173, BudgetBillItems!$D$2:$D$488, 1, FALSE)), "NO", "YES"))</f>
        <v>YES</v>
      </c>
      <c r="F173" s="12">
        <v>154</v>
      </c>
      <c r="G173" s="11" t="str">
        <f t="shared" si="113"/>
        <v>Department of Motor Vehicles</v>
      </c>
      <c r="H173" s="49">
        <f t="shared" si="114"/>
        <v>177000</v>
      </c>
      <c r="I173" s="62">
        <v>154</v>
      </c>
      <c r="J173" s="38">
        <v>0</v>
      </c>
      <c r="K173" s="13">
        <v>223072160</v>
      </c>
      <c r="L173" s="15">
        <f t="shared" si="115"/>
        <v>223072160</v>
      </c>
      <c r="M173" s="38"/>
      <c r="N173" s="13"/>
      <c r="O173" s="12" t="str">
        <f t="shared" si="116"/>
        <v>NO</v>
      </c>
      <c r="P173" s="54"/>
      <c r="Q173" s="38">
        <f t="shared" si="117"/>
        <v>0</v>
      </c>
      <c r="R173" s="13">
        <f t="shared" si="118"/>
        <v>223072160</v>
      </c>
      <c r="S173" s="15">
        <f t="shared" si="119"/>
        <v>223072160</v>
      </c>
      <c r="T173" s="42">
        <f t="shared" si="97"/>
        <v>5.5704324413339912E-3</v>
      </c>
      <c r="U173" s="43">
        <f t="shared" si="98"/>
        <v>0</v>
      </c>
      <c r="V173" s="42">
        <f t="shared" si="108"/>
        <v>0</v>
      </c>
      <c r="W173" s="43">
        <f t="shared" si="99"/>
        <v>1</v>
      </c>
      <c r="X173" s="38">
        <f t="shared" si="120"/>
        <v>22069</v>
      </c>
      <c r="Y173" s="13">
        <f t="shared" si="100"/>
        <v>0</v>
      </c>
      <c r="Z173" s="15">
        <f t="shared" si="101"/>
        <v>22069</v>
      </c>
      <c r="AA173" s="38">
        <f t="shared" si="102"/>
        <v>0</v>
      </c>
      <c r="AB173" s="13">
        <f t="shared" si="121"/>
        <v>0</v>
      </c>
      <c r="AC173" s="15">
        <f t="shared" si="122"/>
        <v>22069</v>
      </c>
    </row>
    <row r="174" spans="1:29" ht="75" x14ac:dyDescent="0.25">
      <c r="A174" s="14" t="str">
        <f t="shared" si="109"/>
        <v>Transportation</v>
      </c>
      <c r="B174" s="12">
        <f t="shared" si="110"/>
        <v>183000</v>
      </c>
      <c r="C174" s="12">
        <f t="shared" si="111"/>
        <v>154</v>
      </c>
      <c r="D174" s="11" t="str">
        <f t="shared" si="112"/>
        <v>Department of Motor Vehicles</v>
      </c>
      <c r="E174" s="62" t="str">
        <f>IF(C174=100, "YES", IF(ISNA(VLOOKUP(F174, BudgetBillItems!$D$2:$D$488, 1, FALSE)), "NO", "YES"))</f>
        <v>YES</v>
      </c>
      <c r="F174" s="12">
        <v>530</v>
      </c>
      <c r="G174" s="11" t="str">
        <f t="shared" si="113"/>
        <v>Department of Motor Vehicles Transfer Payments</v>
      </c>
      <c r="H174" s="49">
        <f t="shared" si="114"/>
        <v>179000</v>
      </c>
      <c r="I174" s="62">
        <v>530</v>
      </c>
      <c r="J174" s="38">
        <v>0</v>
      </c>
      <c r="K174" s="13">
        <v>115946529</v>
      </c>
      <c r="L174" s="15">
        <f t="shared" si="115"/>
        <v>115946529</v>
      </c>
      <c r="M174" s="38">
        <v>0</v>
      </c>
      <c r="N174" s="13">
        <v>-115946529</v>
      </c>
      <c r="O174" s="12" t="str">
        <f t="shared" si="116"/>
        <v>YES</v>
      </c>
      <c r="P174" s="54" t="s">
        <v>341</v>
      </c>
      <c r="Q174" s="38">
        <f t="shared" si="117"/>
        <v>0</v>
      </c>
      <c r="R174" s="13">
        <f t="shared" si="118"/>
        <v>0</v>
      </c>
      <c r="S174" s="15">
        <f t="shared" si="119"/>
        <v>0</v>
      </c>
      <c r="T174" s="42">
        <f t="shared" si="97"/>
        <v>0</v>
      </c>
      <c r="U174" s="43">
        <f t="shared" si="98"/>
        <v>0</v>
      </c>
      <c r="V174" s="42">
        <f t="shared" si="108"/>
        <v>0</v>
      </c>
      <c r="W174" s="43">
        <f t="shared" si="99"/>
        <v>0</v>
      </c>
      <c r="X174" s="38">
        <f t="shared" si="120"/>
        <v>0</v>
      </c>
      <c r="Y174" s="13">
        <f t="shared" si="100"/>
        <v>0</v>
      </c>
      <c r="Z174" s="15">
        <f t="shared" si="101"/>
        <v>0</v>
      </c>
      <c r="AA174" s="38">
        <f t="shared" si="102"/>
        <v>0</v>
      </c>
      <c r="AB174" s="13">
        <f t="shared" si="121"/>
        <v>0</v>
      </c>
      <c r="AC174" s="15">
        <f t="shared" si="122"/>
        <v>0</v>
      </c>
    </row>
    <row r="175" spans="1:29" ht="30" x14ac:dyDescent="0.25">
      <c r="A175" s="14" t="str">
        <f t="shared" si="109"/>
        <v>Transportation</v>
      </c>
      <c r="B175" s="12">
        <f t="shared" si="110"/>
        <v>183000</v>
      </c>
      <c r="C175" s="12">
        <f t="shared" si="111"/>
        <v>505</v>
      </c>
      <c r="D175" s="11" t="str">
        <f t="shared" si="112"/>
        <v>Department of Rail and Public Transportation</v>
      </c>
      <c r="E175" s="62" t="str">
        <f>IF(C175=100, "YES", IF(ISNA(VLOOKUP(F175, BudgetBillItems!$D$2:$D$488, 1, FALSE)), "NO", "YES"))</f>
        <v>YES</v>
      </c>
      <c r="F175" s="12">
        <v>505</v>
      </c>
      <c r="G175" s="11" t="str">
        <f t="shared" si="113"/>
        <v>Department of Rail and Public Transportation</v>
      </c>
      <c r="H175" s="49">
        <f t="shared" si="114"/>
        <v>180000</v>
      </c>
      <c r="I175" s="62">
        <v>505</v>
      </c>
      <c r="J175" s="38">
        <v>0</v>
      </c>
      <c r="K175" s="13">
        <v>379988919</v>
      </c>
      <c r="L175" s="15">
        <f t="shared" si="115"/>
        <v>379988919</v>
      </c>
      <c r="M175" s="38"/>
      <c r="N175" s="13"/>
      <c r="O175" s="12" t="str">
        <f t="shared" si="116"/>
        <v>NO</v>
      </c>
      <c r="P175" s="54"/>
      <c r="Q175" s="38">
        <f t="shared" si="117"/>
        <v>0</v>
      </c>
      <c r="R175" s="13">
        <f t="shared" si="118"/>
        <v>379988919</v>
      </c>
      <c r="S175" s="15">
        <f t="shared" si="119"/>
        <v>379988919</v>
      </c>
      <c r="T175" s="42">
        <f t="shared" si="97"/>
        <v>9.4888694391314192E-3</v>
      </c>
      <c r="U175" s="43">
        <f t="shared" si="98"/>
        <v>0</v>
      </c>
      <c r="V175" s="42">
        <f t="shared" si="108"/>
        <v>0</v>
      </c>
      <c r="W175" s="43">
        <f t="shared" si="99"/>
        <v>1</v>
      </c>
      <c r="X175" s="38">
        <f t="shared" si="120"/>
        <v>37593</v>
      </c>
      <c r="Y175" s="13">
        <f t="shared" si="100"/>
        <v>0</v>
      </c>
      <c r="Z175" s="15">
        <f t="shared" si="101"/>
        <v>37593</v>
      </c>
      <c r="AA175" s="38">
        <f t="shared" si="102"/>
        <v>0</v>
      </c>
      <c r="AB175" s="13">
        <f t="shared" si="121"/>
        <v>0</v>
      </c>
      <c r="AC175" s="15">
        <f t="shared" si="122"/>
        <v>37593</v>
      </c>
    </row>
    <row r="176" spans="1:29" ht="30" x14ac:dyDescent="0.25">
      <c r="A176" s="14" t="str">
        <f t="shared" si="109"/>
        <v>Transportation</v>
      </c>
      <c r="B176" s="12">
        <f t="shared" si="110"/>
        <v>183000</v>
      </c>
      <c r="C176" s="12">
        <f t="shared" si="111"/>
        <v>501</v>
      </c>
      <c r="D176" s="11" t="str">
        <f t="shared" si="112"/>
        <v>Department of Transportation</v>
      </c>
      <c r="E176" s="62" t="str">
        <f>IF(C176=100, "YES", IF(ISNA(VLOOKUP(F176, BudgetBillItems!$D$2:$D$488, 1, FALSE)), "NO", "YES"))</f>
        <v>YES</v>
      </c>
      <c r="F176" s="12">
        <v>501</v>
      </c>
      <c r="G176" s="11" t="str">
        <f t="shared" si="113"/>
        <v>Department of Transportation</v>
      </c>
      <c r="H176" s="49">
        <f t="shared" si="114"/>
        <v>181000</v>
      </c>
      <c r="I176" s="62">
        <v>501</v>
      </c>
      <c r="J176" s="38">
        <v>40000000</v>
      </c>
      <c r="K176" s="13">
        <v>3948804399</v>
      </c>
      <c r="L176" s="15">
        <f t="shared" si="115"/>
        <v>3988804399</v>
      </c>
      <c r="M176" s="38"/>
      <c r="N176" s="13"/>
      <c r="O176" s="12" t="str">
        <f t="shared" si="116"/>
        <v>NO</v>
      </c>
      <c r="P176" s="54"/>
      <c r="Q176" s="38">
        <f t="shared" si="117"/>
        <v>40000000</v>
      </c>
      <c r="R176" s="13">
        <f t="shared" si="118"/>
        <v>3948804399</v>
      </c>
      <c r="S176" s="15">
        <f t="shared" si="119"/>
        <v>3988804399</v>
      </c>
      <c r="T176" s="42">
        <f t="shared" si="97"/>
        <v>9.9606178674763055E-2</v>
      </c>
      <c r="U176" s="43">
        <f t="shared" si="98"/>
        <v>2.5344290955606917E-3</v>
      </c>
      <c r="V176" s="42">
        <f t="shared" si="108"/>
        <v>1.0028067560802949E-2</v>
      </c>
      <c r="W176" s="43">
        <f t="shared" si="99"/>
        <v>0.98997193243919701</v>
      </c>
      <c r="X176" s="38">
        <f t="shared" si="120"/>
        <v>394617</v>
      </c>
      <c r="Y176" s="13">
        <f t="shared" si="100"/>
        <v>3957</v>
      </c>
      <c r="Z176" s="15">
        <f t="shared" si="101"/>
        <v>390660</v>
      </c>
      <c r="AA176" s="38">
        <f t="shared" si="102"/>
        <v>3957</v>
      </c>
      <c r="AB176" s="13">
        <f t="shared" si="121"/>
        <v>0</v>
      </c>
      <c r="AC176" s="15">
        <f t="shared" si="122"/>
        <v>390660</v>
      </c>
    </row>
    <row r="177" spans="1:29" ht="30" x14ac:dyDescent="0.25">
      <c r="A177" s="14" t="str">
        <f t="shared" ref="A177" si="123">VLOOKUP(F177,List_Agencies,7,FALSE)</f>
        <v>Public Safety</v>
      </c>
      <c r="B177" s="12">
        <f t="shared" ref="B177" si="124">VLOOKUP(F177,List_Agencies,8,FALSE)</f>
        <v>171000</v>
      </c>
      <c r="C177" s="12">
        <f t="shared" ref="C177" si="125">VLOOKUP(F177,List_Agencies,3,FALSE)</f>
        <v>509</v>
      </c>
      <c r="D177" s="11" t="str">
        <f t="shared" ref="D177" si="126">VLOOKUP(F177,List_Agencies,4,FALSE)</f>
        <v>Virginia Commercial Space Flight Authority</v>
      </c>
      <c r="E177" s="62" t="str">
        <f>IF(C177=100, "YES", IF(ISNA(VLOOKUP(F177, BudgetBillItems!$D$2:$D$488, 1, FALSE)), "NO", "YES"))</f>
        <v>YES</v>
      </c>
      <c r="F177" s="12">
        <v>509</v>
      </c>
      <c r="G177" s="11" t="str">
        <f t="shared" ref="G177" si="127">VLOOKUP(F177,List_Agencies,2,FALSE)</f>
        <v>Virginia Commercial Space Flight Authority</v>
      </c>
      <c r="H177" s="49">
        <f t="shared" ref="H177" si="128">VLOOKUP(F177,List_Agencies,5,FALSE)</f>
        <v>175050</v>
      </c>
      <c r="I177" s="62">
        <v>509</v>
      </c>
      <c r="J177" s="38">
        <v>0</v>
      </c>
      <c r="K177" s="13">
        <v>0</v>
      </c>
      <c r="L177" s="15">
        <f t="shared" si="115"/>
        <v>0</v>
      </c>
      <c r="M177" s="38">
        <v>0</v>
      </c>
      <c r="N177" s="13">
        <v>15800000</v>
      </c>
      <c r="O177" s="12" t="str">
        <f t="shared" si="116"/>
        <v>YES</v>
      </c>
      <c r="P177" s="54" t="s">
        <v>1270</v>
      </c>
      <c r="Q177" s="38">
        <f t="shared" si="117"/>
        <v>0</v>
      </c>
      <c r="R177" s="13">
        <f t="shared" si="118"/>
        <v>15800000</v>
      </c>
      <c r="S177" s="15">
        <f t="shared" si="119"/>
        <v>15800000</v>
      </c>
      <c r="T177" s="42">
        <f t="shared" si="97"/>
        <v>3.9454870824345389E-4</v>
      </c>
      <c r="U177" s="43">
        <f t="shared" si="98"/>
        <v>0</v>
      </c>
      <c r="V177" s="42">
        <f t="shared" si="108"/>
        <v>0</v>
      </c>
      <c r="W177" s="43">
        <f t="shared" si="99"/>
        <v>1</v>
      </c>
      <c r="X177" s="38">
        <f t="shared" si="120"/>
        <v>1563</v>
      </c>
      <c r="Y177" s="13">
        <f t="shared" si="100"/>
        <v>0</v>
      </c>
      <c r="Z177" s="15">
        <f t="shared" si="101"/>
        <v>1563</v>
      </c>
      <c r="AA177" s="38">
        <f t="shared" si="102"/>
        <v>0</v>
      </c>
      <c r="AB177" s="13">
        <f t="shared" si="121"/>
        <v>0</v>
      </c>
      <c r="AC177" s="15">
        <f t="shared" si="122"/>
        <v>1563</v>
      </c>
    </row>
    <row r="178" spans="1:29" ht="30" x14ac:dyDescent="0.25">
      <c r="A178" s="14" t="str">
        <f t="shared" si="109"/>
        <v>Transportation</v>
      </c>
      <c r="B178" s="12">
        <f t="shared" si="110"/>
        <v>183000</v>
      </c>
      <c r="C178" s="12">
        <f t="shared" si="111"/>
        <v>506</v>
      </c>
      <c r="D178" s="11" t="str">
        <f t="shared" si="112"/>
        <v>Motor Vehicle Dealer Board</v>
      </c>
      <c r="E178" s="62" t="str">
        <f>IF(C178=100, "YES", IF(ISNA(VLOOKUP(F178, BudgetBillItems!$D$2:$D$488, 1, FALSE)), "NO", "YES"))</f>
        <v>YES</v>
      </c>
      <c r="F178" s="12">
        <v>506</v>
      </c>
      <c r="G178" s="11" t="str">
        <f t="shared" si="113"/>
        <v>Motor Vehicle Dealer Board</v>
      </c>
      <c r="H178" s="49">
        <f t="shared" si="114"/>
        <v>182000</v>
      </c>
      <c r="I178" s="62">
        <v>506</v>
      </c>
      <c r="J178" s="38">
        <v>0</v>
      </c>
      <c r="K178" s="13">
        <v>2351699</v>
      </c>
      <c r="L178" s="15">
        <f t="shared" si="115"/>
        <v>2351699</v>
      </c>
      <c r="M178" s="38"/>
      <c r="N178" s="13"/>
      <c r="O178" s="12" t="str">
        <f t="shared" si="116"/>
        <v>NO</v>
      </c>
      <c r="P178" s="54"/>
      <c r="Q178" s="38">
        <f t="shared" si="117"/>
        <v>0</v>
      </c>
      <c r="R178" s="13">
        <f t="shared" si="118"/>
        <v>2351699</v>
      </c>
      <c r="S178" s="15">
        <f t="shared" si="119"/>
        <v>2351699</v>
      </c>
      <c r="T178" s="42">
        <f t="shared" si="97"/>
        <v>5.8725303963760897E-5</v>
      </c>
      <c r="U178" s="43">
        <f t="shared" si="98"/>
        <v>0</v>
      </c>
      <c r="V178" s="42">
        <f t="shared" si="108"/>
        <v>0</v>
      </c>
      <c r="W178" s="43">
        <f t="shared" si="99"/>
        <v>1</v>
      </c>
      <c r="X178" s="38">
        <f t="shared" si="120"/>
        <v>233</v>
      </c>
      <c r="Y178" s="13">
        <f t="shared" si="100"/>
        <v>0</v>
      </c>
      <c r="Z178" s="15">
        <f t="shared" si="101"/>
        <v>233</v>
      </c>
      <c r="AA178" s="38">
        <f t="shared" si="102"/>
        <v>0</v>
      </c>
      <c r="AB178" s="13">
        <f t="shared" si="121"/>
        <v>0</v>
      </c>
      <c r="AC178" s="15">
        <f t="shared" si="122"/>
        <v>233</v>
      </c>
    </row>
    <row r="179" spans="1:29" x14ac:dyDescent="0.25">
      <c r="A179" s="14" t="str">
        <f t="shared" si="109"/>
        <v>Transportation</v>
      </c>
      <c r="B179" s="12">
        <f t="shared" si="110"/>
        <v>183000</v>
      </c>
      <c r="C179" s="12">
        <f t="shared" si="111"/>
        <v>407</v>
      </c>
      <c r="D179" s="11" t="str">
        <f t="shared" si="112"/>
        <v>Virginia Port Authority</v>
      </c>
      <c r="E179" s="62" t="str">
        <f>IF(C179=100, "YES", IF(ISNA(VLOOKUP(F179, BudgetBillItems!$D$2:$D$488, 1, FALSE)), "NO", "YES"))</f>
        <v>YES</v>
      </c>
      <c r="F179" s="12">
        <v>407</v>
      </c>
      <c r="G179" s="11" t="str">
        <f t="shared" si="113"/>
        <v>Virginia Port Authority</v>
      </c>
      <c r="H179" s="49">
        <f t="shared" si="114"/>
        <v>183000</v>
      </c>
      <c r="I179" s="62">
        <v>407</v>
      </c>
      <c r="J179" s="38">
        <v>1950000</v>
      </c>
      <c r="K179" s="13">
        <v>145242956</v>
      </c>
      <c r="L179" s="15">
        <f t="shared" si="115"/>
        <v>147192956</v>
      </c>
      <c r="M179" s="38"/>
      <c r="N179" s="13"/>
      <c r="O179" s="12" t="str">
        <f t="shared" si="116"/>
        <v>NO</v>
      </c>
      <c r="P179" s="54"/>
      <c r="Q179" s="38">
        <f t="shared" si="117"/>
        <v>1950000</v>
      </c>
      <c r="R179" s="13">
        <f t="shared" si="118"/>
        <v>145242956</v>
      </c>
      <c r="S179" s="15">
        <f t="shared" si="119"/>
        <v>147192956</v>
      </c>
      <c r="T179" s="42">
        <f t="shared" si="97"/>
        <v>3.6756196615402243E-3</v>
      </c>
      <c r="U179" s="43">
        <f t="shared" si="98"/>
        <v>1.2355341840858373E-4</v>
      </c>
      <c r="V179" s="42">
        <f t="shared" si="108"/>
        <v>1.3247916564703002E-2</v>
      </c>
      <c r="W179" s="43">
        <f t="shared" si="99"/>
        <v>0.98675208343529697</v>
      </c>
      <c r="X179" s="38">
        <f t="shared" si="120"/>
        <v>14562</v>
      </c>
      <c r="Y179" s="13">
        <f t="shared" si="100"/>
        <v>193</v>
      </c>
      <c r="Z179" s="15">
        <f t="shared" si="101"/>
        <v>14369</v>
      </c>
      <c r="AA179" s="38">
        <f t="shared" si="102"/>
        <v>193</v>
      </c>
      <c r="AB179" s="13">
        <f t="shared" si="121"/>
        <v>0</v>
      </c>
      <c r="AC179" s="15">
        <f t="shared" si="122"/>
        <v>14369</v>
      </c>
    </row>
    <row r="180" spans="1:29" ht="60" x14ac:dyDescent="0.25">
      <c r="A180" s="14" t="str">
        <f t="shared" si="109"/>
        <v>Veterans Affairs and Homeland Security</v>
      </c>
      <c r="B180" s="12">
        <f t="shared" si="110"/>
        <v>183030</v>
      </c>
      <c r="C180" s="12">
        <f t="shared" si="111"/>
        <v>454</v>
      </c>
      <c r="D180" s="11" t="str">
        <f t="shared" si="112"/>
        <v xml:space="preserve">Secretary of Veterans Affairs and Homeland Security </v>
      </c>
      <c r="E180" s="62" t="str">
        <f>IF(C180=100, "YES", IF(ISNA(VLOOKUP(F180, BudgetBillItems!$D$2:$D$488, 1, FALSE)), "NO", "YES"))</f>
        <v>YES</v>
      </c>
      <c r="F180" s="12">
        <v>454</v>
      </c>
      <c r="G180" s="11" t="str">
        <f t="shared" si="113"/>
        <v xml:space="preserve">Secretary of Veterans Affairs and Homeland Security </v>
      </c>
      <c r="H180" s="49">
        <f t="shared" si="114"/>
        <v>183020</v>
      </c>
      <c r="I180" s="62">
        <v>454</v>
      </c>
      <c r="J180" s="38">
        <v>699844</v>
      </c>
      <c r="K180" s="13">
        <v>2174899</v>
      </c>
      <c r="L180" s="15">
        <f t="shared" si="115"/>
        <v>2874743</v>
      </c>
      <c r="M180" s="38"/>
      <c r="N180" s="13"/>
      <c r="O180" s="12" t="str">
        <f t="shared" si="116"/>
        <v>NO</v>
      </c>
      <c r="P180" s="54"/>
      <c r="Q180" s="38">
        <f t="shared" si="117"/>
        <v>699844</v>
      </c>
      <c r="R180" s="13">
        <f t="shared" si="118"/>
        <v>2174899</v>
      </c>
      <c r="S180" s="15">
        <f t="shared" si="119"/>
        <v>2874743</v>
      </c>
      <c r="T180" s="42">
        <f t="shared" si="97"/>
        <v>7.1786464378601985E-5</v>
      </c>
      <c r="U180" s="43">
        <f t="shared" si="98"/>
        <v>4.4342624898839417E-5</v>
      </c>
      <c r="V180" s="42">
        <f t="shared" si="108"/>
        <v>0.24344576193419726</v>
      </c>
      <c r="W180" s="43">
        <f t="shared" si="99"/>
        <v>0.7565542380658028</v>
      </c>
      <c r="X180" s="38">
        <f t="shared" si="120"/>
        <v>284</v>
      </c>
      <c r="Y180" s="13">
        <f t="shared" si="100"/>
        <v>69</v>
      </c>
      <c r="Z180" s="15">
        <f t="shared" si="101"/>
        <v>215</v>
      </c>
      <c r="AA180" s="38">
        <f t="shared" si="102"/>
        <v>69</v>
      </c>
      <c r="AB180" s="13">
        <f t="shared" si="121"/>
        <v>0</v>
      </c>
      <c r="AC180" s="15">
        <f t="shared" si="122"/>
        <v>215</v>
      </c>
    </row>
    <row r="181" spans="1:29" ht="60" x14ac:dyDescent="0.25">
      <c r="A181" s="14" t="str">
        <f t="shared" si="109"/>
        <v>Veterans Affairs and Homeland Security</v>
      </c>
      <c r="B181" s="12">
        <f t="shared" si="110"/>
        <v>183030</v>
      </c>
      <c r="C181" s="12">
        <f t="shared" si="111"/>
        <v>912</v>
      </c>
      <c r="D181" s="11" t="str">
        <f t="shared" si="112"/>
        <v>Department of Veterans Services</v>
      </c>
      <c r="E181" s="62" t="str">
        <f>IF(C181=100, "YES", IF(ISNA(VLOOKUP(F181, BudgetBillItems!$D$2:$D$488, 1, FALSE)), "NO", "YES"))</f>
        <v>YES</v>
      </c>
      <c r="F181" s="12">
        <v>912</v>
      </c>
      <c r="G181" s="11" t="str">
        <f t="shared" si="113"/>
        <v>Department of Veterans Services</v>
      </c>
      <c r="H181" s="49">
        <f t="shared" si="114"/>
        <v>183030</v>
      </c>
      <c r="I181" s="62">
        <v>912</v>
      </c>
      <c r="J181" s="38">
        <v>10192355</v>
      </c>
      <c r="K181" s="13">
        <v>46476857</v>
      </c>
      <c r="L181" s="15">
        <f t="shared" si="115"/>
        <v>56669212</v>
      </c>
      <c r="M181" s="38"/>
      <c r="N181" s="13"/>
      <c r="O181" s="12" t="str">
        <f t="shared" si="116"/>
        <v>NO</v>
      </c>
      <c r="P181" s="54"/>
      <c r="Q181" s="38">
        <f t="shared" si="117"/>
        <v>10192355</v>
      </c>
      <c r="R181" s="13">
        <f t="shared" si="118"/>
        <v>46476857</v>
      </c>
      <c r="S181" s="15">
        <f t="shared" si="119"/>
        <v>56669212</v>
      </c>
      <c r="T181" s="42">
        <f t="shared" si="97"/>
        <v>1.4151116703654705E-3</v>
      </c>
      <c r="U181" s="43">
        <f t="shared" si="98"/>
        <v>6.4579502660708731E-4</v>
      </c>
      <c r="V181" s="42">
        <f t="shared" si="108"/>
        <v>0.17985700948162117</v>
      </c>
      <c r="W181" s="43">
        <f t="shared" si="99"/>
        <v>0.8201429905183788</v>
      </c>
      <c r="X181" s="38">
        <f t="shared" si="120"/>
        <v>5606</v>
      </c>
      <c r="Y181" s="13">
        <f t="shared" si="100"/>
        <v>1008</v>
      </c>
      <c r="Z181" s="15">
        <f t="shared" si="101"/>
        <v>4598</v>
      </c>
      <c r="AA181" s="38">
        <f t="shared" si="102"/>
        <v>1008</v>
      </c>
      <c r="AB181" s="13">
        <f t="shared" si="121"/>
        <v>0</v>
      </c>
      <c r="AC181" s="15">
        <f t="shared" si="122"/>
        <v>4598</v>
      </c>
    </row>
    <row r="182" spans="1:29" ht="409.5" x14ac:dyDescent="0.25">
      <c r="A182" s="14" t="str">
        <f t="shared" si="109"/>
        <v>Central Appropriations</v>
      </c>
      <c r="B182" s="12">
        <f t="shared" si="110"/>
        <v>186000</v>
      </c>
      <c r="C182" s="12">
        <f t="shared" si="111"/>
        <v>995</v>
      </c>
      <c r="D182" s="11" t="str">
        <f t="shared" si="112"/>
        <v>Central Appropriations</v>
      </c>
      <c r="E182" s="62" t="str">
        <f>IF(C182=100, "YES", IF(ISNA(VLOOKUP(F182, BudgetBillItems!$D$2:$D$488, 1, FALSE)), "NO", "YES"))</f>
        <v>YES</v>
      </c>
      <c r="F182" s="12">
        <v>995</v>
      </c>
      <c r="G182" s="11" t="str">
        <f t="shared" si="113"/>
        <v>Central Appropriations</v>
      </c>
      <c r="H182" s="49">
        <f t="shared" si="114"/>
        <v>184000</v>
      </c>
      <c r="I182" s="62">
        <v>995</v>
      </c>
      <c r="J182" s="38">
        <v>251008457</v>
      </c>
      <c r="K182" s="13">
        <v>89288104</v>
      </c>
      <c r="L182" s="15">
        <f t="shared" si="115"/>
        <v>340296561</v>
      </c>
      <c r="M182" s="38">
        <v>-251008457</v>
      </c>
      <c r="N182" s="13">
        <v>-89288104</v>
      </c>
      <c r="O182" s="12" t="str">
        <f t="shared" si="116"/>
        <v>YES</v>
      </c>
      <c r="P182" s="54" t="s">
        <v>336</v>
      </c>
      <c r="Q182" s="38">
        <f t="shared" si="117"/>
        <v>0</v>
      </c>
      <c r="R182" s="13">
        <f t="shared" si="118"/>
        <v>0</v>
      </c>
      <c r="S182" s="15">
        <f t="shared" si="119"/>
        <v>0</v>
      </c>
      <c r="T182" s="42">
        <f t="shared" si="97"/>
        <v>0</v>
      </c>
      <c r="U182" s="43">
        <f t="shared" si="98"/>
        <v>0</v>
      </c>
      <c r="V182" s="42">
        <f t="shared" si="108"/>
        <v>0</v>
      </c>
      <c r="W182" s="43">
        <f t="shared" si="99"/>
        <v>0</v>
      </c>
      <c r="X182" s="38">
        <f t="shared" si="120"/>
        <v>0</v>
      </c>
      <c r="Y182" s="13">
        <f t="shared" si="100"/>
        <v>0</v>
      </c>
      <c r="Z182" s="15">
        <f t="shared" si="101"/>
        <v>0</v>
      </c>
      <c r="AA182" s="38">
        <f t="shared" si="102"/>
        <v>0</v>
      </c>
      <c r="AB182" s="13">
        <f t="shared" si="121"/>
        <v>0</v>
      </c>
      <c r="AC182" s="15">
        <f t="shared" si="122"/>
        <v>0</v>
      </c>
    </row>
    <row r="183" spans="1:29" ht="30" x14ac:dyDescent="0.25">
      <c r="A183" s="14" t="str">
        <f t="shared" si="109"/>
        <v>Independent Agencies</v>
      </c>
      <c r="B183" s="12">
        <f t="shared" si="110"/>
        <v>192000</v>
      </c>
      <c r="C183" s="12">
        <f t="shared" si="111"/>
        <v>171</v>
      </c>
      <c r="D183" s="11" t="str">
        <f t="shared" si="112"/>
        <v>State Corporation Commission</v>
      </c>
      <c r="E183" s="62" t="str">
        <f>IF(C183=100, "YES", IF(ISNA(VLOOKUP(F183, BudgetBillItems!$D$2:$D$488, 1, FALSE)), "NO", "YES"))</f>
        <v>YES</v>
      </c>
      <c r="F183" s="12">
        <v>171</v>
      </c>
      <c r="G183" s="11" t="str">
        <f t="shared" si="113"/>
        <v>State Corporation Commission</v>
      </c>
      <c r="H183" s="49">
        <f t="shared" si="114"/>
        <v>187000</v>
      </c>
      <c r="I183" s="62">
        <v>171</v>
      </c>
      <c r="J183" s="38">
        <v>1200000</v>
      </c>
      <c r="K183" s="13">
        <v>89498603</v>
      </c>
      <c r="L183" s="15">
        <f t="shared" si="115"/>
        <v>90698603</v>
      </c>
      <c r="M183" s="38"/>
      <c r="N183" s="13"/>
      <c r="O183" s="12" t="str">
        <f t="shared" si="116"/>
        <v>NO</v>
      </c>
      <c r="P183" s="54"/>
      <c r="Q183" s="38">
        <f t="shared" si="117"/>
        <v>1200000</v>
      </c>
      <c r="R183" s="13">
        <f t="shared" si="118"/>
        <v>89498603</v>
      </c>
      <c r="S183" s="15">
        <f t="shared" si="119"/>
        <v>90698603</v>
      </c>
      <c r="T183" s="42">
        <f t="shared" si="97"/>
        <v>2.264874471717459E-3</v>
      </c>
      <c r="U183" s="43">
        <f t="shared" si="98"/>
        <v>7.6032872866820753E-5</v>
      </c>
      <c r="V183" s="42">
        <f t="shared" si="108"/>
        <v>1.3230633772826688E-2</v>
      </c>
      <c r="W183" s="43">
        <f t="shared" si="99"/>
        <v>0.98676936622717326</v>
      </c>
      <c r="X183" s="38">
        <f t="shared" si="120"/>
        <v>8973</v>
      </c>
      <c r="Y183" s="13">
        <f t="shared" si="100"/>
        <v>119</v>
      </c>
      <c r="Z183" s="15">
        <f t="shared" si="101"/>
        <v>8854</v>
      </c>
      <c r="AA183" s="38">
        <f t="shared" si="102"/>
        <v>119</v>
      </c>
      <c r="AB183" s="13">
        <f t="shared" si="121"/>
        <v>0</v>
      </c>
      <c r="AC183" s="15">
        <f t="shared" si="122"/>
        <v>8854</v>
      </c>
    </row>
    <row r="184" spans="1:29" ht="30" x14ac:dyDescent="0.25">
      <c r="A184" s="14" t="str">
        <f t="shared" si="109"/>
        <v>Independent Agencies</v>
      </c>
      <c r="B184" s="12">
        <f t="shared" si="110"/>
        <v>192000</v>
      </c>
      <c r="C184" s="12">
        <f t="shared" si="111"/>
        <v>172</v>
      </c>
      <c r="D184" s="11" t="str">
        <f t="shared" si="112"/>
        <v>State Lottery Department</v>
      </c>
      <c r="E184" s="62" t="str">
        <f>IF(C184=100, "YES", IF(ISNA(VLOOKUP(F184, BudgetBillItems!$D$2:$D$488, 1, FALSE)), "NO", "YES"))</f>
        <v>YES</v>
      </c>
      <c r="F184" s="12">
        <v>172</v>
      </c>
      <c r="G184" s="11" t="str">
        <f t="shared" si="113"/>
        <v>State Lottery Department</v>
      </c>
      <c r="H184" s="49">
        <f t="shared" si="114"/>
        <v>188000</v>
      </c>
      <c r="I184" s="62">
        <v>172</v>
      </c>
      <c r="J184" s="38">
        <v>0</v>
      </c>
      <c r="K184" s="13">
        <v>85931375</v>
      </c>
      <c r="L184" s="15">
        <f t="shared" si="115"/>
        <v>85931375</v>
      </c>
      <c r="M184" s="38"/>
      <c r="N184" s="13"/>
      <c r="O184" s="12" t="str">
        <f t="shared" si="116"/>
        <v>NO</v>
      </c>
      <c r="P184" s="54"/>
      <c r="Q184" s="38">
        <f t="shared" si="117"/>
        <v>0</v>
      </c>
      <c r="R184" s="13">
        <f t="shared" si="118"/>
        <v>85931375</v>
      </c>
      <c r="S184" s="15">
        <f t="shared" si="119"/>
        <v>85931375</v>
      </c>
      <c r="T184" s="42">
        <f t="shared" si="97"/>
        <v>2.1458299369515078E-3</v>
      </c>
      <c r="U184" s="43">
        <f t="shared" si="98"/>
        <v>0</v>
      </c>
      <c r="V184" s="42">
        <f t="shared" si="108"/>
        <v>0</v>
      </c>
      <c r="W184" s="43">
        <f t="shared" si="99"/>
        <v>1</v>
      </c>
      <c r="X184" s="38">
        <f t="shared" si="120"/>
        <v>8501</v>
      </c>
      <c r="Y184" s="13">
        <f t="shared" si="100"/>
        <v>0</v>
      </c>
      <c r="Z184" s="15">
        <f t="shared" si="101"/>
        <v>8501</v>
      </c>
      <c r="AA184" s="38">
        <f t="shared" si="102"/>
        <v>0</v>
      </c>
      <c r="AB184" s="13">
        <f t="shared" si="121"/>
        <v>0</v>
      </c>
      <c r="AC184" s="15">
        <f t="shared" si="122"/>
        <v>8501</v>
      </c>
    </row>
    <row r="185" spans="1:29" ht="30" x14ac:dyDescent="0.25">
      <c r="A185" s="14" t="str">
        <f t="shared" si="109"/>
        <v>Independent Agencies</v>
      </c>
      <c r="B185" s="12">
        <f t="shared" si="110"/>
        <v>192000</v>
      </c>
      <c r="C185" s="12">
        <f t="shared" si="111"/>
        <v>174</v>
      </c>
      <c r="D185" s="11" t="str">
        <f t="shared" si="112"/>
        <v>Virginia College Savings Plan</v>
      </c>
      <c r="E185" s="62" t="str">
        <f>IF(C185=100, "YES", IF(ISNA(VLOOKUP(F185, BudgetBillItems!$D$2:$D$488, 1, FALSE)), "NO", "YES"))</f>
        <v>YES</v>
      </c>
      <c r="F185" s="12">
        <v>174</v>
      </c>
      <c r="G185" s="11" t="str">
        <f t="shared" si="113"/>
        <v>Virginia College Savings Plan</v>
      </c>
      <c r="H185" s="49">
        <f t="shared" si="114"/>
        <v>189000</v>
      </c>
      <c r="I185" s="62">
        <v>174</v>
      </c>
      <c r="J185" s="38">
        <v>0</v>
      </c>
      <c r="K185" s="13">
        <v>385747708</v>
      </c>
      <c r="L185" s="15">
        <f t="shared" si="115"/>
        <v>385747708</v>
      </c>
      <c r="M185" s="38"/>
      <c r="N185" s="13"/>
      <c r="O185" s="12" t="str">
        <f t="shared" si="116"/>
        <v>NO</v>
      </c>
      <c r="P185" s="54"/>
      <c r="Q185" s="38">
        <f t="shared" si="117"/>
        <v>0</v>
      </c>
      <c r="R185" s="13">
        <f t="shared" si="118"/>
        <v>385747708</v>
      </c>
      <c r="S185" s="15">
        <f t="shared" si="119"/>
        <v>385747708</v>
      </c>
      <c r="T185" s="42">
        <f t="shared" si="97"/>
        <v>9.6326746771691792E-3</v>
      </c>
      <c r="U185" s="43">
        <f t="shared" si="98"/>
        <v>0</v>
      </c>
      <c r="V185" s="42">
        <f t="shared" si="108"/>
        <v>0</v>
      </c>
      <c r="W185" s="43">
        <f t="shared" si="99"/>
        <v>1</v>
      </c>
      <c r="X185" s="38">
        <f t="shared" si="120"/>
        <v>38162</v>
      </c>
      <c r="Y185" s="13">
        <f t="shared" si="100"/>
        <v>0</v>
      </c>
      <c r="Z185" s="15">
        <f t="shared" si="101"/>
        <v>38162</v>
      </c>
      <c r="AA185" s="38">
        <f t="shared" si="102"/>
        <v>0</v>
      </c>
      <c r="AB185" s="13">
        <f t="shared" si="121"/>
        <v>0</v>
      </c>
      <c r="AC185" s="15">
        <f t="shared" si="122"/>
        <v>38162</v>
      </c>
    </row>
    <row r="186" spans="1:29" ht="30" x14ac:dyDescent="0.25">
      <c r="A186" s="14" t="str">
        <f t="shared" si="109"/>
        <v>Independent Agencies</v>
      </c>
      <c r="B186" s="12">
        <f t="shared" si="110"/>
        <v>192000</v>
      </c>
      <c r="C186" s="12">
        <f t="shared" si="111"/>
        <v>158</v>
      </c>
      <c r="D186" s="11" t="str">
        <f t="shared" si="112"/>
        <v>Virginia Retirement System</v>
      </c>
      <c r="E186" s="62" t="str">
        <f>IF(C186=100, "YES", IF(ISNA(VLOOKUP(F186, BudgetBillItems!$D$2:$D$488, 1, FALSE)), "NO", "YES"))</f>
        <v>YES</v>
      </c>
      <c r="F186" s="12">
        <v>158</v>
      </c>
      <c r="G186" s="11" t="str">
        <f t="shared" si="113"/>
        <v>Virginia Retirement System</v>
      </c>
      <c r="H186" s="49">
        <f t="shared" si="114"/>
        <v>190000</v>
      </c>
      <c r="I186" s="62">
        <v>158</v>
      </c>
      <c r="J186" s="38">
        <v>0</v>
      </c>
      <c r="K186" s="13">
        <v>63476177</v>
      </c>
      <c r="L186" s="15">
        <f t="shared" si="115"/>
        <v>63476177</v>
      </c>
      <c r="M186" s="38"/>
      <c r="N186" s="13"/>
      <c r="O186" s="12" t="str">
        <f t="shared" si="116"/>
        <v>NO</v>
      </c>
      <c r="P186" s="54"/>
      <c r="Q186" s="38">
        <f t="shared" si="117"/>
        <v>0</v>
      </c>
      <c r="R186" s="13">
        <f t="shared" si="118"/>
        <v>63476177</v>
      </c>
      <c r="S186" s="15">
        <f t="shared" si="119"/>
        <v>63476177</v>
      </c>
      <c r="T186" s="42">
        <f t="shared" si="97"/>
        <v>1.5850913695938504E-3</v>
      </c>
      <c r="U186" s="43">
        <f t="shared" si="98"/>
        <v>0</v>
      </c>
      <c r="V186" s="42">
        <f t="shared" si="108"/>
        <v>0</v>
      </c>
      <c r="W186" s="43">
        <f t="shared" si="99"/>
        <v>1</v>
      </c>
      <c r="X186" s="38">
        <f t="shared" si="120"/>
        <v>6280</v>
      </c>
      <c r="Y186" s="13">
        <f t="shared" si="100"/>
        <v>0</v>
      </c>
      <c r="Z186" s="15">
        <f t="shared" si="101"/>
        <v>6280</v>
      </c>
      <c r="AA186" s="38">
        <f t="shared" si="102"/>
        <v>0</v>
      </c>
      <c r="AB186" s="13">
        <f t="shared" si="121"/>
        <v>0</v>
      </c>
      <c r="AC186" s="15">
        <f t="shared" si="122"/>
        <v>6280</v>
      </c>
    </row>
    <row r="187" spans="1:29" ht="45" x14ac:dyDescent="0.25">
      <c r="A187" s="14" t="str">
        <f t="shared" si="109"/>
        <v>Independent Agencies</v>
      </c>
      <c r="B187" s="12">
        <f t="shared" si="110"/>
        <v>192000</v>
      </c>
      <c r="C187" s="12">
        <f t="shared" si="111"/>
        <v>191</v>
      </c>
      <c r="D187" s="11" t="str">
        <f t="shared" si="112"/>
        <v>Virginia Workers' Compensation Commission</v>
      </c>
      <c r="E187" s="62" t="str">
        <f>IF(C187=100, "YES", IF(ISNA(VLOOKUP(F187, BudgetBillItems!$D$2:$D$488, 1, FALSE)), "NO", "YES"))</f>
        <v>YES</v>
      </c>
      <c r="F187" s="12">
        <v>191</v>
      </c>
      <c r="G187" s="11" t="str">
        <f t="shared" si="113"/>
        <v>Virginia Workers' Compensation Commission</v>
      </c>
      <c r="H187" s="49">
        <f t="shared" si="114"/>
        <v>191000</v>
      </c>
      <c r="I187" s="62">
        <v>191</v>
      </c>
      <c r="J187" s="38">
        <v>0</v>
      </c>
      <c r="K187" s="13">
        <v>38826758</v>
      </c>
      <c r="L187" s="15">
        <f t="shared" si="115"/>
        <v>38826758</v>
      </c>
      <c r="M187" s="38"/>
      <c r="N187" s="13"/>
      <c r="O187" s="12" t="str">
        <f t="shared" si="116"/>
        <v>NO</v>
      </c>
      <c r="P187" s="54"/>
      <c r="Q187" s="38">
        <f t="shared" si="117"/>
        <v>0</v>
      </c>
      <c r="R187" s="13">
        <f t="shared" si="118"/>
        <v>38826758</v>
      </c>
      <c r="S187" s="15">
        <f t="shared" si="119"/>
        <v>38826758</v>
      </c>
      <c r="T187" s="42">
        <f t="shared" si="97"/>
        <v>9.6955995026463222E-4</v>
      </c>
      <c r="U187" s="43">
        <f t="shared" si="98"/>
        <v>0</v>
      </c>
      <c r="V187" s="42">
        <f t="shared" si="108"/>
        <v>0</v>
      </c>
      <c r="W187" s="43">
        <f t="shared" si="99"/>
        <v>1</v>
      </c>
      <c r="X187" s="38">
        <f t="shared" si="120"/>
        <v>3841</v>
      </c>
      <c r="Y187" s="13">
        <f t="shared" si="100"/>
        <v>0</v>
      </c>
      <c r="Z187" s="15">
        <f t="shared" si="101"/>
        <v>3841</v>
      </c>
      <c r="AA187" s="38">
        <f t="shared" si="102"/>
        <v>0</v>
      </c>
      <c r="AB187" s="13">
        <f t="shared" si="121"/>
        <v>0</v>
      </c>
      <c r="AC187" s="15">
        <f t="shared" si="122"/>
        <v>3841</v>
      </c>
    </row>
    <row r="188" spans="1:29" ht="60.75" thickBot="1" x14ac:dyDescent="0.3">
      <c r="A188" s="16" t="str">
        <f t="shared" si="109"/>
        <v>Independent Agencies</v>
      </c>
      <c r="B188" s="17">
        <f t="shared" si="110"/>
        <v>192000</v>
      </c>
      <c r="C188" s="17">
        <f t="shared" si="111"/>
        <v>175</v>
      </c>
      <c r="D188" s="18" t="str">
        <f t="shared" si="112"/>
        <v>Virginia Office for Protection and Advocacy</v>
      </c>
      <c r="E188" s="63" t="str">
        <f>IF(C188=100, "YES", IF(ISNA(VLOOKUP(F188, BudgetBillItems!$D$2:$D$488, 1, FALSE)), "NO", "YES"))</f>
        <v>NO</v>
      </c>
      <c r="F188" s="17">
        <v>175</v>
      </c>
      <c r="G188" s="18" t="str">
        <f t="shared" si="113"/>
        <v>Virginia Office for Protection and Advocacy</v>
      </c>
      <c r="H188" s="50">
        <f t="shared" si="114"/>
        <v>192000</v>
      </c>
      <c r="I188" s="63">
        <v>175</v>
      </c>
      <c r="J188" s="39">
        <v>0</v>
      </c>
      <c r="K188" s="19">
        <v>2962491</v>
      </c>
      <c r="L188" s="20">
        <f t="shared" si="115"/>
        <v>2962491</v>
      </c>
      <c r="M188" s="39">
        <v>0</v>
      </c>
      <c r="N188" s="19">
        <v>-2962491</v>
      </c>
      <c r="O188" s="17" t="str">
        <f t="shared" si="116"/>
        <v>YES</v>
      </c>
      <c r="P188" s="55" t="s">
        <v>342</v>
      </c>
      <c r="Q188" s="39">
        <f t="shared" si="117"/>
        <v>0</v>
      </c>
      <c r="R188" s="19">
        <f t="shared" si="118"/>
        <v>0</v>
      </c>
      <c r="S188" s="20">
        <f t="shared" si="119"/>
        <v>0</v>
      </c>
      <c r="T188" s="44">
        <f t="shared" si="97"/>
        <v>0</v>
      </c>
      <c r="U188" s="45">
        <f t="shared" si="98"/>
        <v>0</v>
      </c>
      <c r="V188" s="44">
        <f t="shared" si="108"/>
        <v>0</v>
      </c>
      <c r="W188" s="45">
        <f t="shared" si="99"/>
        <v>0</v>
      </c>
      <c r="X188" s="39">
        <f t="shared" si="120"/>
        <v>0</v>
      </c>
      <c r="Y188" s="19">
        <f t="shared" si="100"/>
        <v>0</v>
      </c>
      <c r="Z188" s="20">
        <f t="shared" si="101"/>
        <v>0</v>
      </c>
      <c r="AA188" s="39">
        <f t="shared" si="102"/>
        <v>0</v>
      </c>
      <c r="AB188" s="19">
        <f t="shared" si="121"/>
        <v>0</v>
      </c>
      <c r="AC188" s="20">
        <f t="shared" si="122"/>
        <v>0</v>
      </c>
    </row>
    <row r="189" spans="1:29" x14ac:dyDescent="0.25">
      <c r="J189" s="4">
        <f>SUM(J5:J188)</f>
        <v>17986098408</v>
      </c>
      <c r="K189" s="4">
        <f>SUM(K5:K188)</f>
        <v>25301080579</v>
      </c>
      <c r="L189" s="4">
        <f>SUM(L5:L188)</f>
        <v>43287178987</v>
      </c>
      <c r="M189" s="4">
        <f>SUM(M5:M188)</f>
        <v>-2203451314</v>
      </c>
      <c r="N189" s="4">
        <f>SUM(N5:N188)</f>
        <v>-1037974969</v>
      </c>
      <c r="Q189" s="4">
        <f>SUM(Q5:Q188)</f>
        <v>15782647094</v>
      </c>
      <c r="R189" s="4">
        <f>SUM(R5:R188)</f>
        <v>24263105610</v>
      </c>
      <c r="S189" s="4">
        <f>SUM(S5:S188)</f>
        <v>40045752704</v>
      </c>
      <c r="T189" s="9">
        <f>SUM(T5:T188)</f>
        <v>1</v>
      </c>
      <c r="U189" s="9">
        <f>SUM(U5:U188)</f>
        <v>0.99999999999999989</v>
      </c>
      <c r="V189" s="10">
        <f t="shared" ref="V189" si="129">Q189/S189</f>
        <v>0.39411538124050638</v>
      </c>
      <c r="W189" s="10">
        <f t="shared" ref="W189" si="130">IF(R189=0,0,1-V189)</f>
        <v>0.60588461875949362</v>
      </c>
      <c r="X189" s="4">
        <f t="shared" ref="X189:AC189" si="131">SUM(X5:X188)</f>
        <v>3961771</v>
      </c>
      <c r="Y189" s="4">
        <f t="shared" si="131"/>
        <v>1561395</v>
      </c>
      <c r="Z189" s="4">
        <f t="shared" si="131"/>
        <v>2400376</v>
      </c>
      <c r="AA189" s="4">
        <f t="shared" si="131"/>
        <v>1561395</v>
      </c>
      <c r="AB189" s="4">
        <f t="shared" si="131"/>
        <v>0</v>
      </c>
      <c r="AC189" s="4">
        <f t="shared" si="131"/>
        <v>2400376</v>
      </c>
    </row>
    <row r="190" spans="1:29" x14ac:dyDescent="0.25">
      <c r="J190" s="1"/>
      <c r="K190" s="1"/>
      <c r="L190" s="1"/>
      <c r="AA190" s="64"/>
      <c r="AB190" s="64"/>
      <c r="AC190" s="64"/>
    </row>
    <row r="191" spans="1:29" ht="15.75" thickBot="1" x14ac:dyDescent="0.3">
      <c r="AB191" s="5"/>
      <c r="AC191" s="5"/>
    </row>
    <row r="192" spans="1:29" x14ac:dyDescent="0.25">
      <c r="AB192" s="6" t="s">
        <v>329</v>
      </c>
      <c r="AC192" s="7">
        <v>3961775</v>
      </c>
    </row>
    <row r="193" spans="10:29" ht="15.75" thickBot="1" x14ac:dyDescent="0.3">
      <c r="AB193" s="6" t="s">
        <v>1276</v>
      </c>
      <c r="AC193" s="8">
        <v>1656925</v>
      </c>
    </row>
    <row r="195" spans="10:29" hidden="1" x14ac:dyDescent="0.25">
      <c r="AB195" s="6" t="s">
        <v>338</v>
      </c>
      <c r="AC195" s="56">
        <f>AC193-Y189</f>
        <v>95530</v>
      </c>
    </row>
    <row r="200" spans="10:29" x14ac:dyDescent="0.25">
      <c r="J200" s="1"/>
      <c r="K200" s="1"/>
    </row>
  </sheetData>
  <autoFilter ref="A4:AC189"/>
  <sortState ref="A3:S181">
    <sortCondition ref="B3:B181"/>
    <sortCondition ref="H3:H181"/>
  </sortState>
  <pageMargins left="0.35" right="0.35" top="0.5" bottom="0.5" header="0.3" footer="0.3"/>
  <pageSetup paperSize="5" scale="72" orientation="landscape" r:id="rId1"/>
  <headerFooter>
    <oddFooter>&amp;RPage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9"/>
  <sheetViews>
    <sheetView topLeftCell="C1" workbookViewId="0">
      <pane ySplit="4" topLeftCell="A147" activePane="bottomLeft" state="frozen"/>
      <selection pane="bottomLeft" activeCell="D167" sqref="D167"/>
    </sheetView>
  </sheetViews>
  <sheetFormatPr defaultRowHeight="15" x14ac:dyDescent="0.25"/>
  <cols>
    <col min="2" max="2" width="91.85546875" bestFit="1" customWidth="1"/>
    <col min="4" max="4" width="45.42578125" customWidth="1"/>
    <col min="5" max="5" width="16.28515625" bestFit="1" customWidth="1"/>
    <col min="6" max="6" width="11.28515625" bestFit="1" customWidth="1"/>
    <col min="7" max="7" width="37" bestFit="1" customWidth="1"/>
    <col min="8" max="8" width="11.7109375" bestFit="1" customWidth="1"/>
  </cols>
  <sheetData>
    <row r="1" spans="1:8" x14ac:dyDescent="0.25">
      <c r="A1">
        <v>1</v>
      </c>
      <c r="B1">
        <v>2</v>
      </c>
      <c r="C1">
        <v>3</v>
      </c>
      <c r="D1">
        <v>4</v>
      </c>
      <c r="E1">
        <v>5</v>
      </c>
      <c r="F1">
        <v>6</v>
      </c>
      <c r="G1">
        <v>7</v>
      </c>
      <c r="H1">
        <v>8</v>
      </c>
    </row>
    <row r="2" spans="1:8" ht="7.5" customHeight="1" x14ac:dyDescent="0.25"/>
    <row r="4" spans="1:8" x14ac:dyDescent="0.25">
      <c r="A4" s="2" t="s">
        <v>4</v>
      </c>
      <c r="B4" s="2" t="s">
        <v>5</v>
      </c>
      <c r="C4" s="2" t="s">
        <v>6</v>
      </c>
      <c r="D4" s="2" t="s">
        <v>7</v>
      </c>
      <c r="E4" s="2" t="s">
        <v>8</v>
      </c>
      <c r="F4" s="2" t="s">
        <v>1</v>
      </c>
      <c r="G4" s="2" t="s">
        <v>2</v>
      </c>
      <c r="H4" s="2" t="s">
        <v>3</v>
      </c>
    </row>
    <row r="5" spans="1:8" x14ac:dyDescent="0.25">
      <c r="A5">
        <v>100</v>
      </c>
      <c r="B5" t="s">
        <v>10</v>
      </c>
      <c r="C5">
        <v>100</v>
      </c>
      <c r="D5" t="s">
        <v>10</v>
      </c>
      <c r="E5">
        <v>1001</v>
      </c>
      <c r="F5">
        <v>7</v>
      </c>
      <c r="G5" t="s">
        <v>9</v>
      </c>
      <c r="H5">
        <v>33000</v>
      </c>
    </row>
    <row r="6" spans="1:8" x14ac:dyDescent="0.25">
      <c r="A6">
        <v>101</v>
      </c>
      <c r="B6" t="s">
        <v>11</v>
      </c>
      <c r="C6">
        <v>101</v>
      </c>
      <c r="D6" t="s">
        <v>11</v>
      </c>
      <c r="E6">
        <v>1000</v>
      </c>
      <c r="F6">
        <v>7</v>
      </c>
      <c r="G6" t="s">
        <v>9</v>
      </c>
      <c r="H6">
        <v>33000</v>
      </c>
    </row>
    <row r="7" spans="1:8" x14ac:dyDescent="0.25">
      <c r="A7">
        <v>102</v>
      </c>
      <c r="B7" t="s">
        <v>12</v>
      </c>
      <c r="C7">
        <v>102</v>
      </c>
      <c r="D7" t="s">
        <v>12</v>
      </c>
      <c r="E7">
        <v>33000</v>
      </c>
      <c r="F7">
        <v>7</v>
      </c>
      <c r="G7" t="s">
        <v>9</v>
      </c>
      <c r="H7">
        <v>33000</v>
      </c>
    </row>
    <row r="8" spans="1:8" x14ac:dyDescent="0.25">
      <c r="A8">
        <v>103</v>
      </c>
      <c r="B8" t="s">
        <v>14</v>
      </c>
      <c r="C8">
        <v>111</v>
      </c>
      <c r="D8" t="s">
        <v>15</v>
      </c>
      <c r="E8">
        <v>40000</v>
      </c>
      <c r="F8">
        <v>8</v>
      </c>
      <c r="G8" t="s">
        <v>13</v>
      </c>
      <c r="H8">
        <v>46000</v>
      </c>
    </row>
    <row r="9" spans="1:8" x14ac:dyDescent="0.25">
      <c r="A9">
        <v>104</v>
      </c>
      <c r="B9" t="s">
        <v>16</v>
      </c>
      <c r="C9">
        <v>104</v>
      </c>
      <c r="D9" t="s">
        <v>16</v>
      </c>
      <c r="E9">
        <v>46000</v>
      </c>
      <c r="F9">
        <v>8</v>
      </c>
      <c r="G9" t="s">
        <v>13</v>
      </c>
      <c r="H9">
        <v>46000</v>
      </c>
    </row>
    <row r="10" spans="1:8" x14ac:dyDescent="0.25">
      <c r="A10">
        <v>105</v>
      </c>
      <c r="B10" t="s">
        <v>17</v>
      </c>
      <c r="C10">
        <v>105</v>
      </c>
      <c r="D10" t="s">
        <v>17</v>
      </c>
      <c r="E10">
        <v>32000</v>
      </c>
      <c r="F10">
        <v>7</v>
      </c>
      <c r="G10" t="s">
        <v>9</v>
      </c>
      <c r="H10">
        <v>33000</v>
      </c>
    </row>
    <row r="11" spans="1:8" x14ac:dyDescent="0.25">
      <c r="A11">
        <v>107</v>
      </c>
      <c r="B11" t="s">
        <v>18</v>
      </c>
      <c r="C11">
        <v>107</v>
      </c>
      <c r="D11" t="s">
        <v>18</v>
      </c>
      <c r="E11">
        <v>6000</v>
      </c>
      <c r="F11">
        <v>7</v>
      </c>
      <c r="G11" t="s">
        <v>9</v>
      </c>
      <c r="H11">
        <v>33000</v>
      </c>
    </row>
    <row r="12" spans="1:8" x14ac:dyDescent="0.25">
      <c r="A12">
        <v>108</v>
      </c>
      <c r="B12" t="s">
        <v>19</v>
      </c>
      <c r="C12">
        <v>107</v>
      </c>
      <c r="D12" t="s">
        <v>18</v>
      </c>
      <c r="E12">
        <v>16000</v>
      </c>
      <c r="F12">
        <v>7</v>
      </c>
      <c r="G12" t="s">
        <v>9</v>
      </c>
      <c r="H12">
        <v>33000</v>
      </c>
    </row>
    <row r="13" spans="1:8" x14ac:dyDescent="0.25">
      <c r="A13">
        <v>109</v>
      </c>
      <c r="B13" t="s">
        <v>20</v>
      </c>
      <c r="C13">
        <v>109</v>
      </c>
      <c r="D13" t="s">
        <v>20</v>
      </c>
      <c r="E13">
        <v>5000</v>
      </c>
      <c r="F13">
        <v>7</v>
      </c>
      <c r="G13" t="s">
        <v>9</v>
      </c>
      <c r="H13">
        <v>33000</v>
      </c>
    </row>
    <row r="14" spans="1:8" x14ac:dyDescent="0.25">
      <c r="A14">
        <v>110</v>
      </c>
      <c r="B14" t="s">
        <v>21</v>
      </c>
      <c r="C14">
        <v>110</v>
      </c>
      <c r="D14" t="s">
        <v>21</v>
      </c>
      <c r="E14">
        <v>31000</v>
      </c>
      <c r="F14">
        <v>7</v>
      </c>
      <c r="G14" t="s">
        <v>9</v>
      </c>
      <c r="H14">
        <v>33000</v>
      </c>
    </row>
    <row r="15" spans="1:8" x14ac:dyDescent="0.25">
      <c r="A15">
        <v>111</v>
      </c>
      <c r="B15" t="s">
        <v>15</v>
      </c>
      <c r="C15">
        <v>111</v>
      </c>
      <c r="D15" t="s">
        <v>15</v>
      </c>
      <c r="E15">
        <v>34000</v>
      </c>
      <c r="F15">
        <v>8</v>
      </c>
      <c r="G15" t="s">
        <v>13</v>
      </c>
      <c r="H15">
        <v>46000</v>
      </c>
    </row>
    <row r="16" spans="1:8" x14ac:dyDescent="0.25">
      <c r="A16">
        <v>112</v>
      </c>
      <c r="B16" t="s">
        <v>22</v>
      </c>
      <c r="C16">
        <v>112</v>
      </c>
      <c r="D16" t="s">
        <v>22</v>
      </c>
      <c r="E16">
        <v>42000</v>
      </c>
      <c r="F16">
        <v>8</v>
      </c>
      <c r="G16" t="s">
        <v>13</v>
      </c>
      <c r="H16">
        <v>46000</v>
      </c>
    </row>
    <row r="17" spans="1:8" x14ac:dyDescent="0.25">
      <c r="A17">
        <v>113</v>
      </c>
      <c r="B17" t="s">
        <v>23</v>
      </c>
      <c r="C17">
        <v>111</v>
      </c>
      <c r="D17" t="s">
        <v>15</v>
      </c>
      <c r="E17">
        <v>36000</v>
      </c>
      <c r="F17">
        <v>8</v>
      </c>
      <c r="G17" t="s">
        <v>13</v>
      </c>
      <c r="H17">
        <v>46000</v>
      </c>
    </row>
    <row r="18" spans="1:8" x14ac:dyDescent="0.25">
      <c r="A18">
        <v>114</v>
      </c>
      <c r="B18" t="s">
        <v>24</v>
      </c>
      <c r="C18">
        <v>111</v>
      </c>
      <c r="D18" t="s">
        <v>15</v>
      </c>
      <c r="E18">
        <v>37000</v>
      </c>
      <c r="F18">
        <v>8</v>
      </c>
      <c r="G18" t="s">
        <v>13</v>
      </c>
      <c r="H18">
        <v>46000</v>
      </c>
    </row>
    <row r="19" spans="1:8" x14ac:dyDescent="0.25">
      <c r="A19">
        <v>115</v>
      </c>
      <c r="B19" t="s">
        <v>25</v>
      </c>
      <c r="C19">
        <v>111</v>
      </c>
      <c r="D19" t="s">
        <v>15</v>
      </c>
      <c r="E19">
        <v>38000</v>
      </c>
      <c r="F19">
        <v>8</v>
      </c>
      <c r="G19" t="s">
        <v>13</v>
      </c>
      <c r="H19">
        <v>46000</v>
      </c>
    </row>
    <row r="20" spans="1:8" x14ac:dyDescent="0.25">
      <c r="A20">
        <v>116</v>
      </c>
      <c r="B20" t="s">
        <v>26</v>
      </c>
      <c r="C20">
        <v>111</v>
      </c>
      <c r="D20" t="s">
        <v>15</v>
      </c>
      <c r="E20">
        <v>39000</v>
      </c>
      <c r="F20">
        <v>8</v>
      </c>
      <c r="G20" t="s">
        <v>13</v>
      </c>
      <c r="H20">
        <v>46000</v>
      </c>
    </row>
    <row r="21" spans="1:8" x14ac:dyDescent="0.25">
      <c r="A21">
        <v>117</v>
      </c>
      <c r="B21" t="s">
        <v>27</v>
      </c>
      <c r="C21">
        <v>117</v>
      </c>
      <c r="D21" t="s">
        <v>27</v>
      </c>
      <c r="E21">
        <v>45000</v>
      </c>
      <c r="F21">
        <v>8</v>
      </c>
      <c r="G21" t="s">
        <v>13</v>
      </c>
      <c r="H21">
        <v>46000</v>
      </c>
    </row>
    <row r="22" spans="1:8" x14ac:dyDescent="0.25">
      <c r="A22">
        <v>118</v>
      </c>
      <c r="B22" t="s">
        <v>28</v>
      </c>
      <c r="C22">
        <v>107</v>
      </c>
      <c r="D22" t="s">
        <v>18</v>
      </c>
      <c r="E22">
        <v>15000</v>
      </c>
      <c r="F22">
        <v>7</v>
      </c>
      <c r="G22" t="s">
        <v>9</v>
      </c>
      <c r="H22">
        <v>33000</v>
      </c>
    </row>
    <row r="23" spans="1:8" x14ac:dyDescent="0.25">
      <c r="A23">
        <v>119</v>
      </c>
      <c r="B23" t="s">
        <v>30</v>
      </c>
      <c r="C23">
        <v>119</v>
      </c>
      <c r="D23" t="s">
        <v>30</v>
      </c>
      <c r="E23">
        <v>48000</v>
      </c>
      <c r="F23">
        <v>4</v>
      </c>
      <c r="G23" t="s">
        <v>29</v>
      </c>
      <c r="H23">
        <v>55000</v>
      </c>
    </row>
    <row r="24" spans="1:8" x14ac:dyDescent="0.25">
      <c r="A24">
        <v>121</v>
      </c>
      <c r="B24" t="s">
        <v>31</v>
      </c>
      <c r="C24">
        <v>121</v>
      </c>
      <c r="D24" t="s">
        <v>31</v>
      </c>
      <c r="E24">
        <v>47000</v>
      </c>
      <c r="F24">
        <v>4</v>
      </c>
      <c r="G24" t="s">
        <v>29</v>
      </c>
      <c r="H24">
        <v>55000</v>
      </c>
    </row>
    <row r="25" spans="1:8" x14ac:dyDescent="0.25">
      <c r="A25">
        <v>122</v>
      </c>
      <c r="B25" t="s">
        <v>33</v>
      </c>
      <c r="C25">
        <v>122</v>
      </c>
      <c r="D25" t="s">
        <v>33</v>
      </c>
      <c r="E25">
        <v>127000</v>
      </c>
      <c r="F25">
        <v>13</v>
      </c>
      <c r="G25" t="s">
        <v>32</v>
      </c>
      <c r="H25">
        <v>130000</v>
      </c>
    </row>
    <row r="26" spans="1:8" x14ac:dyDescent="0.25">
      <c r="A26">
        <v>123</v>
      </c>
      <c r="B26" t="s">
        <v>35</v>
      </c>
      <c r="C26">
        <v>123</v>
      </c>
      <c r="D26" t="s">
        <v>35</v>
      </c>
      <c r="E26">
        <v>167000</v>
      </c>
      <c r="F26">
        <v>6</v>
      </c>
      <c r="G26" t="s">
        <v>34</v>
      </c>
      <c r="H26">
        <v>171000</v>
      </c>
    </row>
    <row r="27" spans="1:8" x14ac:dyDescent="0.25">
      <c r="A27">
        <v>125</v>
      </c>
      <c r="B27" t="s">
        <v>36</v>
      </c>
      <c r="C27">
        <v>111</v>
      </c>
      <c r="D27" t="s">
        <v>15</v>
      </c>
      <c r="E27">
        <v>35000</v>
      </c>
      <c r="F27">
        <v>8</v>
      </c>
      <c r="G27" t="s">
        <v>13</v>
      </c>
      <c r="H27">
        <v>46000</v>
      </c>
    </row>
    <row r="28" spans="1:8" x14ac:dyDescent="0.25">
      <c r="A28">
        <v>127</v>
      </c>
      <c r="B28" t="s">
        <v>37</v>
      </c>
      <c r="C28">
        <v>127</v>
      </c>
      <c r="D28" t="s">
        <v>37</v>
      </c>
      <c r="E28">
        <v>163000</v>
      </c>
      <c r="F28">
        <v>6</v>
      </c>
      <c r="G28" t="s">
        <v>34</v>
      </c>
      <c r="H28">
        <v>171000</v>
      </c>
    </row>
    <row r="29" spans="1:8" x14ac:dyDescent="0.25">
      <c r="A29">
        <v>128</v>
      </c>
      <c r="B29" t="s">
        <v>39</v>
      </c>
      <c r="C29">
        <v>912</v>
      </c>
      <c r="D29" t="s">
        <v>40</v>
      </c>
      <c r="F29">
        <v>20</v>
      </c>
      <c r="G29" t="s">
        <v>38</v>
      </c>
      <c r="H29">
        <v>183030</v>
      </c>
    </row>
    <row r="30" spans="1:8" x14ac:dyDescent="0.25">
      <c r="A30">
        <v>129</v>
      </c>
      <c r="B30" t="s">
        <v>42</v>
      </c>
      <c r="C30">
        <v>129</v>
      </c>
      <c r="D30" t="s">
        <v>42</v>
      </c>
      <c r="E30">
        <v>60000</v>
      </c>
      <c r="F30">
        <v>12</v>
      </c>
      <c r="G30" t="s">
        <v>41</v>
      </c>
      <c r="H30">
        <v>64000</v>
      </c>
    </row>
    <row r="31" spans="1:8" x14ac:dyDescent="0.25">
      <c r="A31">
        <v>132</v>
      </c>
      <c r="B31" t="s">
        <v>43</v>
      </c>
      <c r="C31">
        <v>132</v>
      </c>
      <c r="D31" t="s">
        <v>43</v>
      </c>
      <c r="E31">
        <v>64000</v>
      </c>
      <c r="F31">
        <v>12</v>
      </c>
      <c r="G31" t="s">
        <v>41</v>
      </c>
      <c r="H31">
        <v>64000</v>
      </c>
    </row>
    <row r="32" spans="1:8" x14ac:dyDescent="0.25">
      <c r="A32">
        <v>133</v>
      </c>
      <c r="B32" t="s">
        <v>44</v>
      </c>
      <c r="C32">
        <v>133</v>
      </c>
      <c r="D32" t="s">
        <v>44</v>
      </c>
      <c r="E32">
        <v>2000</v>
      </c>
      <c r="F32">
        <v>7</v>
      </c>
      <c r="G32" t="s">
        <v>9</v>
      </c>
      <c r="H32">
        <v>33000</v>
      </c>
    </row>
    <row r="33" spans="1:8" x14ac:dyDescent="0.25">
      <c r="A33">
        <v>136</v>
      </c>
      <c r="B33" t="s">
        <v>46</v>
      </c>
      <c r="C33">
        <v>136</v>
      </c>
      <c r="D33" t="s">
        <v>46</v>
      </c>
      <c r="E33">
        <v>174000</v>
      </c>
      <c r="F33">
        <v>18</v>
      </c>
      <c r="G33" t="s">
        <v>45</v>
      </c>
      <c r="H33">
        <v>174000</v>
      </c>
    </row>
    <row r="34" spans="1:8" x14ac:dyDescent="0.25">
      <c r="A34">
        <v>140</v>
      </c>
      <c r="B34" t="s">
        <v>47</v>
      </c>
      <c r="C34">
        <v>140</v>
      </c>
      <c r="D34" t="s">
        <v>47</v>
      </c>
      <c r="E34">
        <v>162000</v>
      </c>
      <c r="F34">
        <v>6</v>
      </c>
      <c r="G34" t="s">
        <v>34</v>
      </c>
      <c r="H34">
        <v>171000</v>
      </c>
    </row>
    <row r="35" spans="1:8" x14ac:dyDescent="0.25">
      <c r="A35">
        <v>141</v>
      </c>
      <c r="B35" t="s">
        <v>48</v>
      </c>
      <c r="C35">
        <v>141</v>
      </c>
      <c r="D35" t="s">
        <v>48</v>
      </c>
      <c r="E35">
        <v>49000</v>
      </c>
      <c r="F35">
        <v>4</v>
      </c>
      <c r="G35" t="s">
        <v>29</v>
      </c>
      <c r="H35">
        <v>55000</v>
      </c>
    </row>
    <row r="36" spans="1:8" x14ac:dyDescent="0.25">
      <c r="A36">
        <v>142</v>
      </c>
      <c r="B36" t="s">
        <v>49</v>
      </c>
      <c r="C36">
        <v>142</v>
      </c>
      <c r="D36" t="s">
        <v>49</v>
      </c>
      <c r="E36">
        <v>18000</v>
      </c>
      <c r="F36">
        <v>7</v>
      </c>
      <c r="G36" t="s">
        <v>9</v>
      </c>
      <c r="H36">
        <v>33000</v>
      </c>
    </row>
    <row r="37" spans="1:8" x14ac:dyDescent="0.25">
      <c r="A37">
        <v>143</v>
      </c>
      <c r="B37" t="s">
        <v>50</v>
      </c>
      <c r="C37">
        <v>141</v>
      </c>
      <c r="D37" t="s">
        <v>48</v>
      </c>
      <c r="E37">
        <v>50000</v>
      </c>
      <c r="F37">
        <v>4</v>
      </c>
      <c r="G37" t="s">
        <v>29</v>
      </c>
      <c r="H37">
        <v>55000</v>
      </c>
    </row>
    <row r="38" spans="1:8" x14ac:dyDescent="0.25">
      <c r="A38">
        <v>145</v>
      </c>
      <c r="B38" t="s">
        <v>51</v>
      </c>
      <c r="C38">
        <v>107</v>
      </c>
      <c r="D38" t="s">
        <v>18</v>
      </c>
      <c r="E38">
        <v>13000</v>
      </c>
      <c r="F38">
        <v>7</v>
      </c>
      <c r="G38" t="s">
        <v>9</v>
      </c>
      <c r="H38">
        <v>33000</v>
      </c>
    </row>
    <row r="39" spans="1:8" x14ac:dyDescent="0.25">
      <c r="A39">
        <v>146</v>
      </c>
      <c r="B39" t="s">
        <v>53</v>
      </c>
      <c r="C39">
        <v>146</v>
      </c>
      <c r="D39" t="s">
        <v>53</v>
      </c>
      <c r="E39">
        <v>112000</v>
      </c>
      <c r="F39">
        <v>3</v>
      </c>
      <c r="G39" t="s">
        <v>52</v>
      </c>
      <c r="H39">
        <v>122500</v>
      </c>
    </row>
    <row r="40" spans="1:8" x14ac:dyDescent="0.25">
      <c r="A40">
        <v>147</v>
      </c>
      <c r="B40" t="s">
        <v>54</v>
      </c>
      <c r="C40">
        <v>147</v>
      </c>
      <c r="D40" t="s">
        <v>54</v>
      </c>
      <c r="E40">
        <v>54500</v>
      </c>
      <c r="F40">
        <v>4</v>
      </c>
      <c r="G40" t="s">
        <v>29</v>
      </c>
      <c r="H40">
        <v>55000</v>
      </c>
    </row>
    <row r="41" spans="1:8" x14ac:dyDescent="0.25">
      <c r="A41">
        <v>148</v>
      </c>
      <c r="B41" t="s">
        <v>55</v>
      </c>
      <c r="C41">
        <v>148</v>
      </c>
      <c r="D41" t="s">
        <v>55</v>
      </c>
      <c r="E41">
        <v>113000</v>
      </c>
      <c r="F41">
        <v>3</v>
      </c>
      <c r="G41" t="s">
        <v>52</v>
      </c>
      <c r="H41">
        <v>122500</v>
      </c>
    </row>
    <row r="42" spans="1:8" x14ac:dyDescent="0.25">
      <c r="A42">
        <v>149</v>
      </c>
      <c r="B42" t="s">
        <v>56</v>
      </c>
      <c r="C42">
        <v>129</v>
      </c>
      <c r="D42" t="s">
        <v>42</v>
      </c>
      <c r="E42">
        <v>61000</v>
      </c>
      <c r="F42">
        <v>12</v>
      </c>
      <c r="G42" t="s">
        <v>41</v>
      </c>
      <c r="H42">
        <v>64000</v>
      </c>
    </row>
    <row r="43" spans="1:8" x14ac:dyDescent="0.25">
      <c r="A43">
        <v>151</v>
      </c>
      <c r="B43" t="s">
        <v>57</v>
      </c>
      <c r="C43">
        <v>151</v>
      </c>
      <c r="D43" t="s">
        <v>57</v>
      </c>
      <c r="E43">
        <v>125000</v>
      </c>
      <c r="F43">
        <v>13</v>
      </c>
      <c r="G43" t="s">
        <v>32</v>
      </c>
      <c r="H43">
        <v>130000</v>
      </c>
    </row>
    <row r="44" spans="1:8" x14ac:dyDescent="0.25">
      <c r="A44">
        <v>152</v>
      </c>
      <c r="B44" t="s">
        <v>58</v>
      </c>
      <c r="C44">
        <v>152</v>
      </c>
      <c r="D44" t="s">
        <v>58</v>
      </c>
      <c r="E44">
        <v>129000</v>
      </c>
      <c r="F44">
        <v>13</v>
      </c>
      <c r="G44" t="s">
        <v>32</v>
      </c>
      <c r="H44">
        <v>130000</v>
      </c>
    </row>
    <row r="45" spans="1:8" x14ac:dyDescent="0.25">
      <c r="A45">
        <v>154</v>
      </c>
      <c r="B45" t="s">
        <v>60</v>
      </c>
      <c r="C45">
        <v>154</v>
      </c>
      <c r="D45" t="s">
        <v>60</v>
      </c>
      <c r="E45">
        <v>177000</v>
      </c>
      <c r="F45">
        <v>9</v>
      </c>
      <c r="G45" t="s">
        <v>59</v>
      </c>
      <c r="H45">
        <v>183000</v>
      </c>
    </row>
    <row r="46" spans="1:8" x14ac:dyDescent="0.25">
      <c r="A46">
        <v>155</v>
      </c>
      <c r="B46" t="s">
        <v>61</v>
      </c>
      <c r="C46">
        <v>155</v>
      </c>
      <c r="D46" t="s">
        <v>61</v>
      </c>
      <c r="E46">
        <v>130000</v>
      </c>
      <c r="F46">
        <v>13</v>
      </c>
      <c r="G46" t="s">
        <v>32</v>
      </c>
      <c r="H46">
        <v>130000</v>
      </c>
    </row>
    <row r="47" spans="1:8" x14ac:dyDescent="0.25">
      <c r="A47">
        <v>156</v>
      </c>
      <c r="B47" t="s">
        <v>62</v>
      </c>
      <c r="C47">
        <v>156</v>
      </c>
      <c r="D47" t="s">
        <v>62</v>
      </c>
      <c r="E47">
        <v>168000</v>
      </c>
      <c r="F47">
        <v>6</v>
      </c>
      <c r="G47" t="s">
        <v>34</v>
      </c>
      <c r="H47">
        <v>171000</v>
      </c>
    </row>
    <row r="48" spans="1:8" x14ac:dyDescent="0.25">
      <c r="A48">
        <v>157</v>
      </c>
      <c r="B48" t="s">
        <v>63</v>
      </c>
      <c r="C48">
        <v>157</v>
      </c>
      <c r="D48" t="s">
        <v>63</v>
      </c>
      <c r="E48">
        <v>58000</v>
      </c>
      <c r="F48">
        <v>12</v>
      </c>
      <c r="G48" t="s">
        <v>41</v>
      </c>
      <c r="H48">
        <v>64000</v>
      </c>
    </row>
    <row r="49" spans="1:8" x14ac:dyDescent="0.25">
      <c r="A49">
        <v>158</v>
      </c>
      <c r="B49" t="s">
        <v>65</v>
      </c>
      <c r="C49">
        <v>158</v>
      </c>
      <c r="D49" t="s">
        <v>65</v>
      </c>
      <c r="E49">
        <v>190000</v>
      </c>
      <c r="F49">
        <v>11</v>
      </c>
      <c r="G49" t="s">
        <v>64</v>
      </c>
      <c r="H49">
        <v>192000</v>
      </c>
    </row>
    <row r="50" spans="1:8" x14ac:dyDescent="0.25">
      <c r="A50">
        <v>160</v>
      </c>
      <c r="B50" t="s">
        <v>66</v>
      </c>
      <c r="C50">
        <v>160</v>
      </c>
      <c r="D50" t="s">
        <v>66</v>
      </c>
      <c r="E50">
        <v>44000</v>
      </c>
      <c r="F50">
        <v>8</v>
      </c>
      <c r="G50" t="s">
        <v>13</v>
      </c>
      <c r="H50">
        <v>46000</v>
      </c>
    </row>
    <row r="51" spans="1:8" x14ac:dyDescent="0.25">
      <c r="A51">
        <v>161</v>
      </c>
      <c r="B51" t="s">
        <v>67</v>
      </c>
      <c r="C51">
        <v>161</v>
      </c>
      <c r="D51" t="s">
        <v>67</v>
      </c>
      <c r="E51">
        <v>128000</v>
      </c>
      <c r="F51">
        <v>13</v>
      </c>
      <c r="G51" t="s">
        <v>32</v>
      </c>
      <c r="H51">
        <v>130000</v>
      </c>
    </row>
    <row r="52" spans="1:8" x14ac:dyDescent="0.25">
      <c r="A52">
        <v>162</v>
      </c>
      <c r="B52" t="s">
        <v>68</v>
      </c>
      <c r="C52">
        <v>151</v>
      </c>
      <c r="D52" t="s">
        <v>57</v>
      </c>
      <c r="E52">
        <v>126000</v>
      </c>
      <c r="F52">
        <v>13</v>
      </c>
      <c r="G52" t="s">
        <v>32</v>
      </c>
      <c r="H52">
        <v>130000</v>
      </c>
    </row>
    <row r="53" spans="1:8" x14ac:dyDescent="0.25">
      <c r="A53">
        <v>163</v>
      </c>
      <c r="B53" t="s">
        <v>70</v>
      </c>
      <c r="C53">
        <v>163</v>
      </c>
      <c r="D53" t="s">
        <v>70</v>
      </c>
      <c r="E53">
        <v>133000</v>
      </c>
      <c r="F53">
        <v>5</v>
      </c>
      <c r="G53" t="s">
        <v>69</v>
      </c>
      <c r="H53">
        <v>148000</v>
      </c>
    </row>
    <row r="54" spans="1:8" x14ac:dyDescent="0.25">
      <c r="A54">
        <v>165</v>
      </c>
      <c r="B54" t="s">
        <v>72</v>
      </c>
      <c r="C54">
        <v>165</v>
      </c>
      <c r="D54" t="s">
        <v>72</v>
      </c>
      <c r="E54">
        <v>73000</v>
      </c>
      <c r="F54">
        <v>16</v>
      </c>
      <c r="G54" t="s">
        <v>71</v>
      </c>
      <c r="H54">
        <v>80050</v>
      </c>
    </row>
    <row r="55" spans="1:8" x14ac:dyDescent="0.25">
      <c r="A55">
        <v>166</v>
      </c>
      <c r="B55" t="s">
        <v>73</v>
      </c>
      <c r="C55">
        <v>166</v>
      </c>
      <c r="D55" t="s">
        <v>73</v>
      </c>
      <c r="E55">
        <v>51000</v>
      </c>
      <c r="F55">
        <v>4</v>
      </c>
      <c r="G55" t="s">
        <v>29</v>
      </c>
      <c r="H55">
        <v>55000</v>
      </c>
    </row>
    <row r="56" spans="1:8" x14ac:dyDescent="0.25">
      <c r="A56">
        <v>170</v>
      </c>
      <c r="B56" t="s">
        <v>74</v>
      </c>
      <c r="C56">
        <v>170</v>
      </c>
      <c r="D56" t="s">
        <v>74</v>
      </c>
      <c r="E56">
        <v>62000</v>
      </c>
      <c r="F56">
        <v>12</v>
      </c>
      <c r="G56" t="s">
        <v>41</v>
      </c>
      <c r="H56">
        <v>64000</v>
      </c>
    </row>
    <row r="57" spans="1:8" x14ac:dyDescent="0.25">
      <c r="A57">
        <v>171</v>
      </c>
      <c r="B57" t="s">
        <v>75</v>
      </c>
      <c r="C57">
        <v>171</v>
      </c>
      <c r="D57" t="s">
        <v>75</v>
      </c>
      <c r="E57">
        <v>187000</v>
      </c>
      <c r="F57">
        <v>11</v>
      </c>
      <c r="G57" t="s">
        <v>64</v>
      </c>
      <c r="H57">
        <v>192000</v>
      </c>
    </row>
    <row r="58" spans="1:8" x14ac:dyDescent="0.25">
      <c r="A58">
        <v>172</v>
      </c>
      <c r="B58" t="s">
        <v>76</v>
      </c>
      <c r="C58">
        <v>172</v>
      </c>
      <c r="D58" t="s">
        <v>76</v>
      </c>
      <c r="E58">
        <v>188000</v>
      </c>
      <c r="F58">
        <v>11</v>
      </c>
      <c r="G58" t="s">
        <v>64</v>
      </c>
      <c r="H58">
        <v>192000</v>
      </c>
    </row>
    <row r="59" spans="1:8" x14ac:dyDescent="0.25">
      <c r="A59">
        <v>174</v>
      </c>
      <c r="B59" t="s">
        <v>77</v>
      </c>
      <c r="C59">
        <v>174</v>
      </c>
      <c r="D59" t="s">
        <v>77</v>
      </c>
      <c r="E59">
        <v>189000</v>
      </c>
      <c r="F59">
        <v>11</v>
      </c>
      <c r="G59" t="s">
        <v>64</v>
      </c>
      <c r="H59">
        <v>192000</v>
      </c>
    </row>
    <row r="60" spans="1:8" x14ac:dyDescent="0.25">
      <c r="A60">
        <v>175</v>
      </c>
      <c r="B60" t="s">
        <v>78</v>
      </c>
      <c r="C60">
        <v>175</v>
      </c>
      <c r="D60" t="s">
        <v>78</v>
      </c>
      <c r="E60">
        <v>192000</v>
      </c>
      <c r="F60">
        <v>11</v>
      </c>
      <c r="G60" t="s">
        <v>64</v>
      </c>
      <c r="H60">
        <v>192000</v>
      </c>
    </row>
    <row r="61" spans="1:8" x14ac:dyDescent="0.25">
      <c r="A61">
        <v>180</v>
      </c>
      <c r="B61" t="s">
        <v>79</v>
      </c>
      <c r="C61">
        <v>180</v>
      </c>
      <c r="D61" t="s">
        <v>79</v>
      </c>
      <c r="E61">
        <v>56000</v>
      </c>
      <c r="F61">
        <v>12</v>
      </c>
      <c r="G61" t="s">
        <v>41</v>
      </c>
      <c r="H61">
        <v>64000</v>
      </c>
    </row>
    <row r="62" spans="1:8" x14ac:dyDescent="0.25">
      <c r="A62">
        <v>181</v>
      </c>
      <c r="B62" t="s">
        <v>80</v>
      </c>
      <c r="C62">
        <v>181</v>
      </c>
      <c r="D62" t="s">
        <v>80</v>
      </c>
      <c r="E62">
        <v>74000</v>
      </c>
      <c r="F62">
        <v>16</v>
      </c>
      <c r="G62" t="s">
        <v>71</v>
      </c>
      <c r="H62">
        <v>80050</v>
      </c>
    </row>
    <row r="63" spans="1:8" x14ac:dyDescent="0.25">
      <c r="A63">
        <v>182</v>
      </c>
      <c r="B63" t="s">
        <v>81</v>
      </c>
      <c r="C63">
        <v>182</v>
      </c>
      <c r="D63" t="s">
        <v>81</v>
      </c>
      <c r="E63">
        <v>78000</v>
      </c>
      <c r="F63">
        <v>16</v>
      </c>
      <c r="G63" t="s">
        <v>71</v>
      </c>
      <c r="H63">
        <v>80050</v>
      </c>
    </row>
    <row r="64" spans="1:8" x14ac:dyDescent="0.25">
      <c r="A64">
        <v>183</v>
      </c>
      <c r="B64" t="s">
        <v>83</v>
      </c>
      <c r="C64">
        <v>183</v>
      </c>
      <c r="D64" t="s">
        <v>83</v>
      </c>
      <c r="E64">
        <v>149000</v>
      </c>
      <c r="F64">
        <v>15</v>
      </c>
      <c r="G64" t="s">
        <v>82</v>
      </c>
      <c r="H64">
        <v>156000</v>
      </c>
    </row>
    <row r="65" spans="1:8" x14ac:dyDescent="0.25">
      <c r="A65">
        <v>184</v>
      </c>
      <c r="B65" t="s">
        <v>84</v>
      </c>
      <c r="C65">
        <v>184</v>
      </c>
      <c r="D65" t="s">
        <v>84</v>
      </c>
      <c r="E65">
        <v>172000</v>
      </c>
      <c r="F65">
        <v>18</v>
      </c>
      <c r="G65" t="s">
        <v>45</v>
      </c>
      <c r="H65">
        <v>174000</v>
      </c>
    </row>
    <row r="66" spans="1:8" x14ac:dyDescent="0.25">
      <c r="A66">
        <v>185</v>
      </c>
      <c r="B66" t="s">
        <v>85</v>
      </c>
      <c r="C66">
        <v>185</v>
      </c>
      <c r="D66" t="s">
        <v>85</v>
      </c>
      <c r="E66">
        <v>81000</v>
      </c>
      <c r="F66">
        <v>3</v>
      </c>
      <c r="G66" t="s">
        <v>52</v>
      </c>
      <c r="H66">
        <v>122500</v>
      </c>
    </row>
    <row r="67" spans="1:8" x14ac:dyDescent="0.25">
      <c r="A67">
        <v>186</v>
      </c>
      <c r="B67" t="s">
        <v>86</v>
      </c>
      <c r="C67">
        <v>186</v>
      </c>
      <c r="D67" t="s">
        <v>86</v>
      </c>
      <c r="E67">
        <v>175000</v>
      </c>
      <c r="F67">
        <v>9</v>
      </c>
      <c r="G67" t="s">
        <v>59</v>
      </c>
      <c r="H67">
        <v>183000</v>
      </c>
    </row>
    <row r="68" spans="1:8" x14ac:dyDescent="0.25">
      <c r="A68">
        <v>187</v>
      </c>
      <c r="B68" t="s">
        <v>87</v>
      </c>
      <c r="C68">
        <v>187</v>
      </c>
      <c r="D68" t="s">
        <v>87</v>
      </c>
      <c r="E68">
        <v>157000</v>
      </c>
      <c r="F68">
        <v>6</v>
      </c>
      <c r="G68" t="s">
        <v>34</v>
      </c>
      <c r="H68">
        <v>171000</v>
      </c>
    </row>
    <row r="69" spans="1:8" x14ac:dyDescent="0.25">
      <c r="A69">
        <v>188</v>
      </c>
      <c r="B69" t="s">
        <v>88</v>
      </c>
      <c r="C69">
        <v>188</v>
      </c>
      <c r="D69" t="s">
        <v>88</v>
      </c>
      <c r="E69">
        <v>131000</v>
      </c>
      <c r="F69">
        <v>5</v>
      </c>
      <c r="G69" t="s">
        <v>69</v>
      </c>
      <c r="H69">
        <v>148000</v>
      </c>
    </row>
    <row r="70" spans="1:8" x14ac:dyDescent="0.25">
      <c r="A70">
        <v>190</v>
      </c>
      <c r="B70" t="s">
        <v>89</v>
      </c>
      <c r="C70">
        <v>190</v>
      </c>
      <c r="D70" t="s">
        <v>89</v>
      </c>
      <c r="E70">
        <v>124000</v>
      </c>
      <c r="F70">
        <v>13</v>
      </c>
      <c r="G70" t="s">
        <v>32</v>
      </c>
      <c r="H70">
        <v>130000</v>
      </c>
    </row>
    <row r="71" spans="1:8" x14ac:dyDescent="0.25">
      <c r="A71">
        <v>191</v>
      </c>
      <c r="B71" t="s">
        <v>90</v>
      </c>
      <c r="C71">
        <v>191</v>
      </c>
      <c r="D71" t="s">
        <v>90</v>
      </c>
      <c r="E71">
        <v>191000</v>
      </c>
      <c r="F71">
        <v>11</v>
      </c>
      <c r="G71" t="s">
        <v>64</v>
      </c>
      <c r="H71">
        <v>192000</v>
      </c>
    </row>
    <row r="72" spans="1:8" x14ac:dyDescent="0.25">
      <c r="A72">
        <v>192</v>
      </c>
      <c r="B72" t="s">
        <v>91</v>
      </c>
      <c r="C72">
        <v>192</v>
      </c>
      <c r="D72" t="s">
        <v>91</v>
      </c>
      <c r="E72">
        <v>69000</v>
      </c>
      <c r="F72">
        <v>16</v>
      </c>
      <c r="G72" t="s">
        <v>71</v>
      </c>
      <c r="H72">
        <v>80050</v>
      </c>
    </row>
    <row r="73" spans="1:8" x14ac:dyDescent="0.25">
      <c r="A73">
        <v>193</v>
      </c>
      <c r="B73" t="s">
        <v>93</v>
      </c>
      <c r="C73">
        <v>193</v>
      </c>
      <c r="D73" t="s">
        <v>93</v>
      </c>
      <c r="E73">
        <v>65000</v>
      </c>
      <c r="F73">
        <v>19</v>
      </c>
      <c r="G73" t="s">
        <v>92</v>
      </c>
      <c r="H73">
        <v>68000</v>
      </c>
    </row>
    <row r="74" spans="1:8" x14ac:dyDescent="0.25">
      <c r="A74">
        <v>194</v>
      </c>
      <c r="B74" t="s">
        <v>94</v>
      </c>
      <c r="C74">
        <v>194</v>
      </c>
      <c r="D74" t="s">
        <v>94</v>
      </c>
      <c r="E74">
        <v>59000</v>
      </c>
      <c r="F74">
        <v>12</v>
      </c>
      <c r="G74" t="s">
        <v>41</v>
      </c>
      <c r="H74">
        <v>64000</v>
      </c>
    </row>
    <row r="75" spans="1:8" x14ac:dyDescent="0.25">
      <c r="A75">
        <v>197</v>
      </c>
      <c r="B75" t="s">
        <v>95</v>
      </c>
      <c r="C75">
        <v>201</v>
      </c>
      <c r="D75" t="s">
        <v>96</v>
      </c>
      <c r="E75">
        <v>83000</v>
      </c>
      <c r="F75">
        <v>3</v>
      </c>
      <c r="G75" t="s">
        <v>52</v>
      </c>
      <c r="H75">
        <v>122500</v>
      </c>
    </row>
    <row r="76" spans="1:8" x14ac:dyDescent="0.25">
      <c r="A76">
        <v>199</v>
      </c>
      <c r="B76" t="s">
        <v>97</v>
      </c>
      <c r="C76">
        <v>199</v>
      </c>
      <c r="D76" t="s">
        <v>97</v>
      </c>
      <c r="E76">
        <v>151000</v>
      </c>
      <c r="F76">
        <v>15</v>
      </c>
      <c r="G76" t="s">
        <v>82</v>
      </c>
      <c r="H76">
        <v>156000</v>
      </c>
    </row>
    <row r="77" spans="1:8" x14ac:dyDescent="0.25">
      <c r="A77">
        <v>200</v>
      </c>
      <c r="B77" t="s">
        <v>98</v>
      </c>
      <c r="C77">
        <v>188</v>
      </c>
      <c r="D77" t="s">
        <v>88</v>
      </c>
      <c r="E77">
        <v>132000</v>
      </c>
      <c r="F77">
        <v>5</v>
      </c>
      <c r="G77" t="s">
        <v>69</v>
      </c>
      <c r="H77">
        <v>148000</v>
      </c>
    </row>
    <row r="78" spans="1:8" x14ac:dyDescent="0.25">
      <c r="A78">
        <v>201</v>
      </c>
      <c r="B78" t="s">
        <v>96</v>
      </c>
      <c r="C78">
        <v>201</v>
      </c>
      <c r="D78" t="s">
        <v>96</v>
      </c>
      <c r="E78">
        <v>82000</v>
      </c>
      <c r="F78">
        <v>3</v>
      </c>
      <c r="G78" t="s">
        <v>52</v>
      </c>
      <c r="H78">
        <v>122500</v>
      </c>
    </row>
    <row r="79" spans="1:8" x14ac:dyDescent="0.25">
      <c r="A79">
        <v>202</v>
      </c>
      <c r="B79" t="s">
        <v>99</v>
      </c>
      <c r="C79">
        <v>202</v>
      </c>
      <c r="D79" t="s">
        <v>99</v>
      </c>
      <c r="E79">
        <v>111000</v>
      </c>
      <c r="F79">
        <v>3</v>
      </c>
      <c r="G79" t="s">
        <v>52</v>
      </c>
      <c r="H79">
        <v>122500</v>
      </c>
    </row>
    <row r="80" spans="1:8" x14ac:dyDescent="0.25">
      <c r="A80">
        <v>203</v>
      </c>
      <c r="B80" t="s">
        <v>100</v>
      </c>
      <c r="C80">
        <v>262</v>
      </c>
      <c r="D80" t="s">
        <v>101</v>
      </c>
      <c r="E80">
        <v>144000</v>
      </c>
      <c r="F80">
        <v>5</v>
      </c>
      <c r="G80" t="s">
        <v>69</v>
      </c>
      <c r="H80">
        <v>148000</v>
      </c>
    </row>
    <row r="81" spans="1:8" x14ac:dyDescent="0.25">
      <c r="A81">
        <v>204</v>
      </c>
      <c r="B81" t="s">
        <v>102</v>
      </c>
      <c r="C81">
        <v>204</v>
      </c>
      <c r="D81" t="s">
        <v>102</v>
      </c>
      <c r="E81">
        <v>88000</v>
      </c>
      <c r="F81">
        <v>3</v>
      </c>
      <c r="G81" t="s">
        <v>52</v>
      </c>
      <c r="H81">
        <v>122500</v>
      </c>
    </row>
    <row r="82" spans="1:8" x14ac:dyDescent="0.25">
      <c r="A82">
        <v>207</v>
      </c>
      <c r="B82" t="s">
        <v>103</v>
      </c>
      <c r="C82">
        <v>207</v>
      </c>
      <c r="D82" t="s">
        <v>103</v>
      </c>
      <c r="E82">
        <v>98000</v>
      </c>
      <c r="F82">
        <v>3</v>
      </c>
      <c r="G82" t="s">
        <v>52</v>
      </c>
      <c r="H82">
        <v>122500</v>
      </c>
    </row>
    <row r="83" spans="1:8" x14ac:dyDescent="0.25">
      <c r="A83">
        <v>208</v>
      </c>
      <c r="B83" t="s">
        <v>104</v>
      </c>
      <c r="C83">
        <v>208</v>
      </c>
      <c r="D83" t="s">
        <v>104</v>
      </c>
      <c r="E83">
        <v>104000</v>
      </c>
      <c r="F83">
        <v>3</v>
      </c>
      <c r="G83" t="s">
        <v>52</v>
      </c>
      <c r="H83">
        <v>122500</v>
      </c>
    </row>
    <row r="84" spans="1:8" x14ac:dyDescent="0.25">
      <c r="A84">
        <v>209</v>
      </c>
      <c r="B84" t="s">
        <v>105</v>
      </c>
      <c r="C84">
        <v>207</v>
      </c>
      <c r="D84" t="s">
        <v>103</v>
      </c>
      <c r="E84">
        <v>99000</v>
      </c>
      <c r="F84">
        <v>3</v>
      </c>
      <c r="G84" t="s">
        <v>52</v>
      </c>
      <c r="H84">
        <v>122500</v>
      </c>
    </row>
    <row r="85" spans="1:8" x14ac:dyDescent="0.25">
      <c r="A85">
        <v>211</v>
      </c>
      <c r="B85" t="s">
        <v>106</v>
      </c>
      <c r="C85">
        <v>211</v>
      </c>
      <c r="D85" t="s">
        <v>106</v>
      </c>
      <c r="E85">
        <v>103000</v>
      </c>
      <c r="F85">
        <v>3</v>
      </c>
      <c r="G85" t="s">
        <v>52</v>
      </c>
      <c r="H85">
        <v>122500</v>
      </c>
    </row>
    <row r="86" spans="1:8" x14ac:dyDescent="0.25">
      <c r="A86">
        <v>212</v>
      </c>
      <c r="B86" t="s">
        <v>107</v>
      </c>
      <c r="C86">
        <v>212</v>
      </c>
      <c r="D86" t="s">
        <v>107</v>
      </c>
      <c r="E86">
        <v>106000</v>
      </c>
      <c r="F86">
        <v>3</v>
      </c>
      <c r="G86" t="s">
        <v>52</v>
      </c>
      <c r="H86">
        <v>122500</v>
      </c>
    </row>
    <row r="87" spans="1:8" x14ac:dyDescent="0.25">
      <c r="A87">
        <v>213</v>
      </c>
      <c r="B87" t="s">
        <v>108</v>
      </c>
      <c r="C87">
        <v>213</v>
      </c>
      <c r="D87" t="s">
        <v>108</v>
      </c>
      <c r="E87">
        <v>94000</v>
      </c>
      <c r="F87">
        <v>3</v>
      </c>
      <c r="G87" t="s">
        <v>52</v>
      </c>
      <c r="H87">
        <v>122500</v>
      </c>
    </row>
    <row r="88" spans="1:8" x14ac:dyDescent="0.25">
      <c r="A88">
        <v>214</v>
      </c>
      <c r="B88" t="s">
        <v>109</v>
      </c>
      <c r="C88">
        <v>214</v>
      </c>
      <c r="D88" t="s">
        <v>109</v>
      </c>
      <c r="E88">
        <v>93000</v>
      </c>
      <c r="F88">
        <v>3</v>
      </c>
      <c r="G88" t="s">
        <v>52</v>
      </c>
      <c r="H88">
        <v>122500</v>
      </c>
    </row>
    <row r="89" spans="1:8" x14ac:dyDescent="0.25">
      <c r="A89">
        <v>215</v>
      </c>
      <c r="B89" t="s">
        <v>110</v>
      </c>
      <c r="C89">
        <v>215</v>
      </c>
      <c r="D89" t="s">
        <v>110</v>
      </c>
      <c r="E89">
        <v>97000</v>
      </c>
      <c r="F89">
        <v>3</v>
      </c>
      <c r="G89" t="s">
        <v>52</v>
      </c>
      <c r="H89">
        <v>122500</v>
      </c>
    </row>
    <row r="90" spans="1:8" x14ac:dyDescent="0.25">
      <c r="A90">
        <v>216</v>
      </c>
      <c r="B90" t="s">
        <v>111</v>
      </c>
      <c r="C90">
        <v>216</v>
      </c>
      <c r="D90" t="s">
        <v>111</v>
      </c>
      <c r="E90">
        <v>92000</v>
      </c>
      <c r="F90">
        <v>3</v>
      </c>
      <c r="G90" t="s">
        <v>52</v>
      </c>
      <c r="H90">
        <v>122500</v>
      </c>
    </row>
    <row r="91" spans="1:8" x14ac:dyDescent="0.25">
      <c r="A91">
        <v>217</v>
      </c>
      <c r="B91" t="s">
        <v>112</v>
      </c>
      <c r="C91">
        <v>217</v>
      </c>
      <c r="D91" t="s">
        <v>112</v>
      </c>
      <c r="E91">
        <v>96000</v>
      </c>
      <c r="F91">
        <v>3</v>
      </c>
      <c r="G91" t="s">
        <v>52</v>
      </c>
      <c r="H91">
        <v>122500</v>
      </c>
    </row>
    <row r="92" spans="1:8" x14ac:dyDescent="0.25">
      <c r="A92">
        <v>218</v>
      </c>
      <c r="B92" t="s">
        <v>113</v>
      </c>
      <c r="C92">
        <v>201</v>
      </c>
      <c r="D92" t="s">
        <v>96</v>
      </c>
      <c r="E92">
        <v>85000</v>
      </c>
      <c r="F92">
        <v>3</v>
      </c>
      <c r="G92" t="s">
        <v>52</v>
      </c>
      <c r="H92">
        <v>122500</v>
      </c>
    </row>
    <row r="93" spans="1:8" x14ac:dyDescent="0.25">
      <c r="A93">
        <v>219</v>
      </c>
      <c r="B93" t="s">
        <v>114</v>
      </c>
      <c r="C93">
        <v>201</v>
      </c>
      <c r="D93" t="s">
        <v>96</v>
      </c>
      <c r="F93">
        <v>3</v>
      </c>
      <c r="G93" t="s">
        <v>52</v>
      </c>
      <c r="H93">
        <v>122500</v>
      </c>
    </row>
    <row r="94" spans="1:8" x14ac:dyDescent="0.25">
      <c r="A94">
        <v>221</v>
      </c>
      <c r="B94" t="s">
        <v>115</v>
      </c>
      <c r="C94">
        <v>221</v>
      </c>
      <c r="D94" t="s">
        <v>115</v>
      </c>
      <c r="E94">
        <v>95000</v>
      </c>
      <c r="F94">
        <v>3</v>
      </c>
      <c r="G94" t="s">
        <v>52</v>
      </c>
      <c r="H94">
        <v>122500</v>
      </c>
    </row>
    <row r="95" spans="1:8" x14ac:dyDescent="0.25">
      <c r="A95">
        <v>222</v>
      </c>
      <c r="B95" t="s">
        <v>116</v>
      </c>
      <c r="C95">
        <v>222</v>
      </c>
      <c r="D95" t="s">
        <v>116</v>
      </c>
      <c r="E95">
        <v>76000</v>
      </c>
      <c r="F95">
        <v>16</v>
      </c>
      <c r="G95" t="s">
        <v>71</v>
      </c>
      <c r="H95">
        <v>80050</v>
      </c>
    </row>
    <row r="96" spans="1:8" x14ac:dyDescent="0.25">
      <c r="A96">
        <v>223</v>
      </c>
      <c r="B96" t="s">
        <v>117</v>
      </c>
      <c r="C96">
        <v>223</v>
      </c>
      <c r="D96" t="s">
        <v>117</v>
      </c>
      <c r="E96">
        <v>136000</v>
      </c>
      <c r="F96">
        <v>5</v>
      </c>
      <c r="G96" t="s">
        <v>69</v>
      </c>
      <c r="H96">
        <v>148000</v>
      </c>
    </row>
    <row r="97" spans="1:8" x14ac:dyDescent="0.25">
      <c r="A97">
        <v>226</v>
      </c>
      <c r="B97" t="s">
        <v>118</v>
      </c>
      <c r="C97">
        <v>226</v>
      </c>
      <c r="D97" t="s">
        <v>118</v>
      </c>
      <c r="E97">
        <v>71000</v>
      </c>
      <c r="F97">
        <v>16</v>
      </c>
      <c r="G97" t="s">
        <v>71</v>
      </c>
      <c r="H97">
        <v>80050</v>
      </c>
    </row>
    <row r="98" spans="1:8" x14ac:dyDescent="0.25">
      <c r="A98">
        <v>229</v>
      </c>
      <c r="B98" t="s">
        <v>119</v>
      </c>
      <c r="C98">
        <v>208</v>
      </c>
      <c r="D98" t="s">
        <v>104</v>
      </c>
      <c r="E98">
        <v>105000</v>
      </c>
      <c r="F98">
        <v>3</v>
      </c>
      <c r="G98" t="s">
        <v>52</v>
      </c>
      <c r="H98">
        <v>122500</v>
      </c>
    </row>
    <row r="99" spans="1:8" x14ac:dyDescent="0.25">
      <c r="A99">
        <v>232</v>
      </c>
      <c r="B99" t="s">
        <v>120</v>
      </c>
      <c r="C99">
        <v>232</v>
      </c>
      <c r="D99" t="s">
        <v>120</v>
      </c>
      <c r="E99">
        <v>63000</v>
      </c>
      <c r="F99">
        <v>12</v>
      </c>
      <c r="G99" t="s">
        <v>41</v>
      </c>
      <c r="H99">
        <v>64000</v>
      </c>
    </row>
    <row r="100" spans="1:8" x14ac:dyDescent="0.25">
      <c r="A100">
        <v>233</v>
      </c>
      <c r="B100" t="s">
        <v>121</v>
      </c>
      <c r="C100">
        <v>233</v>
      </c>
      <c r="D100" t="s">
        <v>121</v>
      </c>
      <c r="E100">
        <v>41000</v>
      </c>
      <c r="F100">
        <v>8</v>
      </c>
      <c r="G100" t="s">
        <v>13</v>
      </c>
      <c r="H100">
        <v>46000</v>
      </c>
    </row>
    <row r="101" spans="1:8" x14ac:dyDescent="0.25">
      <c r="A101">
        <v>234</v>
      </c>
      <c r="B101" t="s">
        <v>122</v>
      </c>
      <c r="C101">
        <v>212</v>
      </c>
      <c r="D101" t="s">
        <v>107</v>
      </c>
      <c r="E101">
        <v>107000</v>
      </c>
      <c r="F101">
        <v>3</v>
      </c>
      <c r="G101" t="s">
        <v>52</v>
      </c>
      <c r="H101">
        <v>122500</v>
      </c>
    </row>
    <row r="102" spans="1:8" x14ac:dyDescent="0.25">
      <c r="A102">
        <v>236</v>
      </c>
      <c r="B102" t="s">
        <v>123</v>
      </c>
      <c r="C102">
        <v>236</v>
      </c>
      <c r="D102" t="s">
        <v>123</v>
      </c>
      <c r="E102">
        <v>101000</v>
      </c>
      <c r="F102">
        <v>3</v>
      </c>
      <c r="G102" t="s">
        <v>52</v>
      </c>
      <c r="H102">
        <v>122500</v>
      </c>
    </row>
    <row r="103" spans="1:8" x14ac:dyDescent="0.25">
      <c r="A103">
        <v>238</v>
      </c>
      <c r="B103" t="s">
        <v>124</v>
      </c>
      <c r="C103">
        <v>238</v>
      </c>
      <c r="D103" t="s">
        <v>124</v>
      </c>
      <c r="E103">
        <v>114000</v>
      </c>
      <c r="F103">
        <v>3</v>
      </c>
      <c r="G103" t="s">
        <v>52</v>
      </c>
      <c r="H103">
        <v>122500</v>
      </c>
    </row>
    <row r="104" spans="1:8" x14ac:dyDescent="0.25">
      <c r="A104">
        <v>239</v>
      </c>
      <c r="B104" t="s">
        <v>125</v>
      </c>
      <c r="C104">
        <v>239</v>
      </c>
      <c r="D104" t="s">
        <v>125</v>
      </c>
      <c r="E104">
        <v>108000</v>
      </c>
      <c r="F104">
        <v>3</v>
      </c>
      <c r="G104" t="s">
        <v>52</v>
      </c>
      <c r="H104">
        <v>122500</v>
      </c>
    </row>
    <row r="105" spans="1:8" x14ac:dyDescent="0.25">
      <c r="A105">
        <v>241</v>
      </c>
      <c r="B105" t="s">
        <v>126</v>
      </c>
      <c r="C105">
        <v>204</v>
      </c>
      <c r="D105" t="s">
        <v>102</v>
      </c>
      <c r="E105">
        <v>89000</v>
      </c>
      <c r="F105">
        <v>3</v>
      </c>
      <c r="G105" t="s">
        <v>52</v>
      </c>
      <c r="H105">
        <v>122500</v>
      </c>
    </row>
    <row r="106" spans="1:8" x14ac:dyDescent="0.25">
      <c r="A106">
        <v>242</v>
      </c>
      <c r="B106" t="s">
        <v>127</v>
      </c>
      <c r="C106">
        <v>242</v>
      </c>
      <c r="D106" t="s">
        <v>127</v>
      </c>
      <c r="E106">
        <v>87000</v>
      </c>
      <c r="F106">
        <v>3</v>
      </c>
      <c r="G106" t="s">
        <v>52</v>
      </c>
      <c r="H106">
        <v>122500</v>
      </c>
    </row>
    <row r="107" spans="1:8" x14ac:dyDescent="0.25">
      <c r="A107">
        <v>245</v>
      </c>
      <c r="B107" t="s">
        <v>128</v>
      </c>
      <c r="C107">
        <v>245</v>
      </c>
      <c r="D107" t="s">
        <v>128</v>
      </c>
      <c r="E107">
        <v>86000</v>
      </c>
      <c r="F107">
        <v>3</v>
      </c>
      <c r="G107" t="s">
        <v>52</v>
      </c>
      <c r="H107">
        <v>122500</v>
      </c>
    </row>
    <row r="108" spans="1:8" x14ac:dyDescent="0.25">
      <c r="A108">
        <v>246</v>
      </c>
      <c r="B108" t="s">
        <v>129</v>
      </c>
      <c r="C108">
        <v>207</v>
      </c>
      <c r="D108" t="s">
        <v>103</v>
      </c>
      <c r="E108">
        <v>100000</v>
      </c>
      <c r="F108">
        <v>3</v>
      </c>
      <c r="G108" t="s">
        <v>52</v>
      </c>
      <c r="H108">
        <v>122500</v>
      </c>
    </row>
    <row r="109" spans="1:8" x14ac:dyDescent="0.25">
      <c r="A109">
        <v>247</v>
      </c>
      <c r="B109" t="s">
        <v>130</v>
      </c>
      <c r="C109">
        <v>247</v>
      </c>
      <c r="D109" t="s">
        <v>130</v>
      </c>
      <c r="E109">
        <v>91000</v>
      </c>
      <c r="F109">
        <v>3</v>
      </c>
      <c r="G109" t="s">
        <v>52</v>
      </c>
      <c r="H109">
        <v>122500</v>
      </c>
    </row>
    <row r="110" spans="1:8" x14ac:dyDescent="0.25">
      <c r="A110">
        <v>260</v>
      </c>
      <c r="B110" t="s">
        <v>131</v>
      </c>
      <c r="C110">
        <v>260</v>
      </c>
      <c r="D110" t="s">
        <v>131</v>
      </c>
      <c r="E110">
        <v>102000</v>
      </c>
      <c r="F110">
        <v>3</v>
      </c>
      <c r="G110" t="s">
        <v>52</v>
      </c>
      <c r="H110">
        <v>122500</v>
      </c>
    </row>
    <row r="111" spans="1:8" x14ac:dyDescent="0.25">
      <c r="A111">
        <v>261</v>
      </c>
      <c r="B111" t="s">
        <v>132</v>
      </c>
      <c r="C111">
        <v>260</v>
      </c>
      <c r="D111" t="s">
        <v>131</v>
      </c>
      <c r="F111">
        <v>3</v>
      </c>
      <c r="G111" t="s">
        <v>52</v>
      </c>
      <c r="H111">
        <v>122500</v>
      </c>
    </row>
    <row r="112" spans="1:8" x14ac:dyDescent="0.25">
      <c r="A112">
        <v>262</v>
      </c>
      <c r="B112" t="s">
        <v>101</v>
      </c>
      <c r="C112">
        <v>262</v>
      </c>
      <c r="D112" t="s">
        <v>101</v>
      </c>
      <c r="E112">
        <v>143000</v>
      </c>
      <c r="F112">
        <v>5</v>
      </c>
      <c r="G112" t="s">
        <v>69</v>
      </c>
      <c r="H112">
        <v>148000</v>
      </c>
    </row>
    <row r="113" spans="1:8" x14ac:dyDescent="0.25">
      <c r="A113">
        <v>263</v>
      </c>
      <c r="B113" t="s">
        <v>133</v>
      </c>
      <c r="C113">
        <v>702</v>
      </c>
      <c r="D113" t="s">
        <v>134</v>
      </c>
      <c r="E113">
        <v>148000</v>
      </c>
      <c r="F113">
        <v>5</v>
      </c>
      <c r="G113" t="s">
        <v>69</v>
      </c>
      <c r="H113">
        <v>148000</v>
      </c>
    </row>
    <row r="114" spans="1:8" x14ac:dyDescent="0.25">
      <c r="A114">
        <v>268</v>
      </c>
      <c r="B114" t="s">
        <v>135</v>
      </c>
      <c r="C114">
        <v>204</v>
      </c>
      <c r="D114" t="s">
        <v>102</v>
      </c>
      <c r="E114">
        <v>90000</v>
      </c>
      <c r="F114">
        <v>3</v>
      </c>
      <c r="G114" t="s">
        <v>52</v>
      </c>
      <c r="H114">
        <v>122500</v>
      </c>
    </row>
    <row r="115" spans="1:8" x14ac:dyDescent="0.25">
      <c r="A115">
        <v>274</v>
      </c>
      <c r="B115" t="s">
        <v>136</v>
      </c>
      <c r="C115">
        <v>274</v>
      </c>
      <c r="D115" t="s">
        <v>136</v>
      </c>
      <c r="E115">
        <v>115000</v>
      </c>
      <c r="F115">
        <v>3</v>
      </c>
      <c r="G115" t="s">
        <v>52</v>
      </c>
      <c r="H115">
        <v>122500</v>
      </c>
    </row>
    <row r="116" spans="1:8" x14ac:dyDescent="0.25">
      <c r="A116">
        <v>275</v>
      </c>
      <c r="B116" t="s">
        <v>137</v>
      </c>
      <c r="C116">
        <v>260</v>
      </c>
      <c r="D116" t="s">
        <v>131</v>
      </c>
      <c r="F116">
        <v>3</v>
      </c>
      <c r="G116" t="s">
        <v>52</v>
      </c>
      <c r="H116">
        <v>122500</v>
      </c>
    </row>
    <row r="117" spans="1:8" x14ac:dyDescent="0.25">
      <c r="A117">
        <v>276</v>
      </c>
      <c r="B117" t="s">
        <v>138</v>
      </c>
      <c r="C117">
        <v>260</v>
      </c>
      <c r="D117" t="s">
        <v>131</v>
      </c>
      <c r="F117">
        <v>3</v>
      </c>
      <c r="G117" t="s">
        <v>52</v>
      </c>
      <c r="H117">
        <v>122500</v>
      </c>
    </row>
    <row r="118" spans="1:8" x14ac:dyDescent="0.25">
      <c r="A118">
        <v>277</v>
      </c>
      <c r="B118" t="s">
        <v>139</v>
      </c>
      <c r="C118">
        <v>260</v>
      </c>
      <c r="D118" t="s">
        <v>131</v>
      </c>
      <c r="F118">
        <v>3</v>
      </c>
      <c r="G118" t="s">
        <v>52</v>
      </c>
      <c r="H118">
        <v>122500</v>
      </c>
    </row>
    <row r="119" spans="1:8" x14ac:dyDescent="0.25">
      <c r="A119">
        <v>278</v>
      </c>
      <c r="B119" t="s">
        <v>140</v>
      </c>
      <c r="C119">
        <v>260</v>
      </c>
      <c r="D119" t="s">
        <v>131</v>
      </c>
      <c r="F119">
        <v>3</v>
      </c>
      <c r="G119" t="s">
        <v>52</v>
      </c>
      <c r="H119">
        <v>122500</v>
      </c>
    </row>
    <row r="120" spans="1:8" x14ac:dyDescent="0.25">
      <c r="A120">
        <v>279</v>
      </c>
      <c r="B120" t="s">
        <v>141</v>
      </c>
      <c r="C120">
        <v>260</v>
      </c>
      <c r="D120" t="s">
        <v>131</v>
      </c>
      <c r="F120">
        <v>3</v>
      </c>
      <c r="G120" t="s">
        <v>52</v>
      </c>
      <c r="H120">
        <v>122500</v>
      </c>
    </row>
    <row r="121" spans="1:8" x14ac:dyDescent="0.25">
      <c r="A121">
        <v>280</v>
      </c>
      <c r="B121" t="s">
        <v>142</v>
      </c>
      <c r="C121">
        <v>260</v>
      </c>
      <c r="D121" t="s">
        <v>131</v>
      </c>
      <c r="F121">
        <v>3</v>
      </c>
      <c r="G121" t="s">
        <v>52</v>
      </c>
      <c r="H121">
        <v>122500</v>
      </c>
    </row>
    <row r="122" spans="1:8" x14ac:dyDescent="0.25">
      <c r="A122">
        <v>282</v>
      </c>
      <c r="B122" t="s">
        <v>143</v>
      </c>
      <c r="C122">
        <v>260</v>
      </c>
      <c r="D122" t="s">
        <v>131</v>
      </c>
      <c r="F122">
        <v>3</v>
      </c>
      <c r="G122" t="s">
        <v>52</v>
      </c>
      <c r="H122">
        <v>122500</v>
      </c>
    </row>
    <row r="123" spans="1:8" x14ac:dyDescent="0.25">
      <c r="A123">
        <v>283</v>
      </c>
      <c r="B123" t="s">
        <v>144</v>
      </c>
      <c r="C123">
        <v>260</v>
      </c>
      <c r="D123" t="s">
        <v>131</v>
      </c>
      <c r="F123">
        <v>3</v>
      </c>
      <c r="G123" t="s">
        <v>52</v>
      </c>
      <c r="H123">
        <v>122500</v>
      </c>
    </row>
    <row r="124" spans="1:8" x14ac:dyDescent="0.25">
      <c r="A124">
        <v>284</v>
      </c>
      <c r="B124" t="s">
        <v>145</v>
      </c>
      <c r="C124">
        <v>260</v>
      </c>
      <c r="D124" t="s">
        <v>131</v>
      </c>
      <c r="F124">
        <v>3</v>
      </c>
      <c r="G124" t="s">
        <v>52</v>
      </c>
      <c r="H124">
        <v>122500</v>
      </c>
    </row>
    <row r="125" spans="1:8" x14ac:dyDescent="0.25">
      <c r="A125">
        <v>285</v>
      </c>
      <c r="B125" t="s">
        <v>146</v>
      </c>
      <c r="C125">
        <v>260</v>
      </c>
      <c r="D125" t="s">
        <v>131</v>
      </c>
      <c r="F125">
        <v>3</v>
      </c>
      <c r="G125" t="s">
        <v>52</v>
      </c>
      <c r="H125">
        <v>122500</v>
      </c>
    </row>
    <row r="126" spans="1:8" x14ac:dyDescent="0.25">
      <c r="A126">
        <v>286</v>
      </c>
      <c r="B126" t="s">
        <v>147</v>
      </c>
      <c r="C126">
        <v>260</v>
      </c>
      <c r="D126" t="s">
        <v>131</v>
      </c>
      <c r="F126">
        <v>3</v>
      </c>
      <c r="G126" t="s">
        <v>52</v>
      </c>
      <c r="H126">
        <v>122500</v>
      </c>
    </row>
    <row r="127" spans="1:8" x14ac:dyDescent="0.25">
      <c r="A127">
        <v>287</v>
      </c>
      <c r="B127" t="s">
        <v>148</v>
      </c>
      <c r="C127">
        <v>260</v>
      </c>
      <c r="D127" t="s">
        <v>131</v>
      </c>
      <c r="F127">
        <v>3</v>
      </c>
      <c r="G127" t="s">
        <v>52</v>
      </c>
      <c r="H127">
        <v>122500</v>
      </c>
    </row>
    <row r="128" spans="1:8" x14ac:dyDescent="0.25">
      <c r="A128">
        <v>288</v>
      </c>
      <c r="B128" t="s">
        <v>149</v>
      </c>
      <c r="C128">
        <v>260</v>
      </c>
      <c r="D128" t="s">
        <v>131</v>
      </c>
      <c r="F128">
        <v>3</v>
      </c>
      <c r="G128" t="s">
        <v>52</v>
      </c>
      <c r="H128">
        <v>122500</v>
      </c>
    </row>
    <row r="129" spans="1:8" x14ac:dyDescent="0.25">
      <c r="A129">
        <v>290</v>
      </c>
      <c r="B129" t="s">
        <v>150</v>
      </c>
      <c r="C129">
        <v>260</v>
      </c>
      <c r="D129" t="s">
        <v>131</v>
      </c>
      <c r="F129">
        <v>3</v>
      </c>
      <c r="G129" t="s">
        <v>52</v>
      </c>
      <c r="H129">
        <v>122500</v>
      </c>
    </row>
    <row r="130" spans="1:8" x14ac:dyDescent="0.25">
      <c r="A130">
        <v>291</v>
      </c>
      <c r="B130" t="s">
        <v>151</v>
      </c>
      <c r="C130">
        <v>260</v>
      </c>
      <c r="D130" t="s">
        <v>131</v>
      </c>
      <c r="F130">
        <v>3</v>
      </c>
      <c r="G130" t="s">
        <v>52</v>
      </c>
      <c r="H130">
        <v>122500</v>
      </c>
    </row>
    <row r="131" spans="1:8" x14ac:dyDescent="0.25">
      <c r="A131">
        <v>292</v>
      </c>
      <c r="B131" t="s">
        <v>152</v>
      </c>
      <c r="C131">
        <v>260</v>
      </c>
      <c r="D131" t="s">
        <v>131</v>
      </c>
      <c r="F131">
        <v>3</v>
      </c>
      <c r="G131" t="s">
        <v>52</v>
      </c>
      <c r="H131">
        <v>122500</v>
      </c>
    </row>
    <row r="132" spans="1:8" x14ac:dyDescent="0.25">
      <c r="A132">
        <v>293</v>
      </c>
      <c r="B132" t="s">
        <v>153</v>
      </c>
      <c r="C132">
        <v>260</v>
      </c>
      <c r="D132" t="s">
        <v>131</v>
      </c>
      <c r="F132">
        <v>3</v>
      </c>
      <c r="G132" t="s">
        <v>52</v>
      </c>
      <c r="H132">
        <v>122500</v>
      </c>
    </row>
    <row r="133" spans="1:8" x14ac:dyDescent="0.25">
      <c r="A133">
        <v>294</v>
      </c>
      <c r="B133" t="s">
        <v>154</v>
      </c>
      <c r="C133">
        <v>260</v>
      </c>
      <c r="D133" t="s">
        <v>131</v>
      </c>
      <c r="F133">
        <v>3</v>
      </c>
      <c r="G133" t="s">
        <v>52</v>
      </c>
      <c r="H133">
        <v>122500</v>
      </c>
    </row>
    <row r="134" spans="1:8" x14ac:dyDescent="0.25">
      <c r="A134">
        <v>295</v>
      </c>
      <c r="B134" t="s">
        <v>155</v>
      </c>
      <c r="C134">
        <v>260</v>
      </c>
      <c r="D134" t="s">
        <v>131</v>
      </c>
      <c r="F134">
        <v>3</v>
      </c>
      <c r="G134" t="s">
        <v>52</v>
      </c>
      <c r="H134">
        <v>122500</v>
      </c>
    </row>
    <row r="135" spans="1:8" x14ac:dyDescent="0.25">
      <c r="A135">
        <v>296</v>
      </c>
      <c r="B135" t="s">
        <v>156</v>
      </c>
      <c r="C135">
        <v>260</v>
      </c>
      <c r="D135" t="s">
        <v>131</v>
      </c>
      <c r="F135">
        <v>3</v>
      </c>
      <c r="G135" t="s">
        <v>52</v>
      </c>
      <c r="H135">
        <v>122500</v>
      </c>
    </row>
    <row r="136" spans="1:8" x14ac:dyDescent="0.25">
      <c r="A136">
        <v>297</v>
      </c>
      <c r="B136" t="s">
        <v>157</v>
      </c>
      <c r="C136">
        <v>260</v>
      </c>
      <c r="D136" t="s">
        <v>131</v>
      </c>
      <c r="F136">
        <v>3</v>
      </c>
      <c r="G136" t="s">
        <v>52</v>
      </c>
      <c r="H136">
        <v>122500</v>
      </c>
    </row>
    <row r="137" spans="1:8" x14ac:dyDescent="0.25">
      <c r="A137">
        <v>298</v>
      </c>
      <c r="B137" t="s">
        <v>158</v>
      </c>
      <c r="C137">
        <v>260</v>
      </c>
      <c r="D137" t="s">
        <v>131</v>
      </c>
      <c r="F137">
        <v>3</v>
      </c>
      <c r="G137" t="s">
        <v>52</v>
      </c>
      <c r="H137">
        <v>122500</v>
      </c>
    </row>
    <row r="138" spans="1:8" x14ac:dyDescent="0.25">
      <c r="A138">
        <v>299</v>
      </c>
      <c r="B138" t="s">
        <v>159</v>
      </c>
      <c r="C138">
        <v>260</v>
      </c>
      <c r="D138" t="s">
        <v>131</v>
      </c>
      <c r="F138">
        <v>3</v>
      </c>
      <c r="G138" t="s">
        <v>52</v>
      </c>
      <c r="H138">
        <v>122500</v>
      </c>
    </row>
    <row r="139" spans="1:8" x14ac:dyDescent="0.25">
      <c r="A139">
        <v>30</v>
      </c>
      <c r="B139" t="s">
        <v>160</v>
      </c>
      <c r="C139">
        <v>30</v>
      </c>
      <c r="D139" t="s">
        <v>160</v>
      </c>
      <c r="E139">
        <v>999999</v>
      </c>
      <c r="F139">
        <v>21</v>
      </c>
      <c r="G139" t="s">
        <v>160</v>
      </c>
      <c r="H139">
        <v>999999</v>
      </c>
    </row>
    <row r="140" spans="1:8" x14ac:dyDescent="0.25">
      <c r="A140">
        <v>301</v>
      </c>
      <c r="B140" t="s">
        <v>161</v>
      </c>
      <c r="C140">
        <v>301</v>
      </c>
      <c r="D140" t="s">
        <v>161</v>
      </c>
      <c r="E140">
        <v>66000</v>
      </c>
      <c r="F140">
        <v>19</v>
      </c>
      <c r="G140" t="s">
        <v>92</v>
      </c>
      <c r="H140">
        <v>68000</v>
      </c>
    </row>
    <row r="141" spans="1:8" x14ac:dyDescent="0.25">
      <c r="A141">
        <v>307</v>
      </c>
      <c r="B141" t="s">
        <v>162</v>
      </c>
      <c r="C141">
        <v>307</v>
      </c>
      <c r="D141" t="s">
        <v>162</v>
      </c>
      <c r="E141">
        <v>68000</v>
      </c>
      <c r="F141">
        <v>19</v>
      </c>
      <c r="G141" t="s">
        <v>92</v>
      </c>
      <c r="H141">
        <v>68000</v>
      </c>
    </row>
    <row r="142" spans="1:8" x14ac:dyDescent="0.25">
      <c r="A142">
        <v>310</v>
      </c>
      <c r="B142" t="s">
        <v>163</v>
      </c>
      <c r="C142">
        <v>310</v>
      </c>
      <c r="D142" t="s">
        <v>163</v>
      </c>
      <c r="E142">
        <v>77000</v>
      </c>
      <c r="F142">
        <v>16</v>
      </c>
      <c r="G142" t="s">
        <v>71</v>
      </c>
      <c r="H142">
        <v>80050</v>
      </c>
    </row>
    <row r="143" spans="1:8" x14ac:dyDescent="0.25">
      <c r="A143">
        <v>311</v>
      </c>
      <c r="B143" t="s">
        <v>164</v>
      </c>
      <c r="C143">
        <v>310</v>
      </c>
      <c r="D143" t="s">
        <v>163</v>
      </c>
      <c r="F143">
        <v>16</v>
      </c>
      <c r="G143" t="s">
        <v>71</v>
      </c>
      <c r="H143">
        <v>80050</v>
      </c>
    </row>
    <row r="144" spans="1:8" x14ac:dyDescent="0.25">
      <c r="A144">
        <v>312</v>
      </c>
      <c r="B144" t="s">
        <v>165</v>
      </c>
      <c r="C144">
        <v>192</v>
      </c>
      <c r="D144" t="s">
        <v>91</v>
      </c>
      <c r="E144">
        <v>70000</v>
      </c>
      <c r="F144">
        <v>16</v>
      </c>
      <c r="G144" t="s">
        <v>71</v>
      </c>
      <c r="H144">
        <v>80050</v>
      </c>
    </row>
    <row r="145" spans="1:8" x14ac:dyDescent="0.25">
      <c r="A145">
        <v>319</v>
      </c>
      <c r="B145" t="s">
        <v>166</v>
      </c>
      <c r="C145">
        <v>319</v>
      </c>
      <c r="D145" t="s">
        <v>166</v>
      </c>
      <c r="E145">
        <v>150000</v>
      </c>
      <c r="F145">
        <v>15</v>
      </c>
      <c r="G145" t="s">
        <v>82</v>
      </c>
      <c r="H145">
        <v>156000</v>
      </c>
    </row>
    <row r="146" spans="1:8" x14ac:dyDescent="0.25">
      <c r="A146">
        <v>320</v>
      </c>
      <c r="B146" t="s">
        <v>167</v>
      </c>
      <c r="C146">
        <v>320</v>
      </c>
      <c r="D146" t="s">
        <v>167</v>
      </c>
      <c r="E146">
        <v>80000</v>
      </c>
      <c r="F146">
        <v>16</v>
      </c>
      <c r="G146" t="s">
        <v>71</v>
      </c>
      <c r="H146">
        <v>80050</v>
      </c>
    </row>
    <row r="147" spans="1:8" x14ac:dyDescent="0.25">
      <c r="A147">
        <v>325</v>
      </c>
      <c r="B147" t="s">
        <v>168</v>
      </c>
      <c r="C147">
        <v>325</v>
      </c>
      <c r="D147" t="s">
        <v>168</v>
      </c>
      <c r="E147">
        <v>72000</v>
      </c>
      <c r="F147">
        <v>16</v>
      </c>
      <c r="G147" t="s">
        <v>71</v>
      </c>
      <c r="H147">
        <v>80050</v>
      </c>
    </row>
    <row r="148" spans="1:8" x14ac:dyDescent="0.25">
      <c r="A148">
        <v>330</v>
      </c>
      <c r="B148" t="s">
        <v>169</v>
      </c>
      <c r="C148">
        <v>330</v>
      </c>
      <c r="D148" t="s">
        <v>169</v>
      </c>
      <c r="F148">
        <v>16</v>
      </c>
      <c r="G148" t="s">
        <v>71</v>
      </c>
      <c r="H148">
        <v>80050</v>
      </c>
    </row>
    <row r="149" spans="1:8" x14ac:dyDescent="0.25">
      <c r="A149">
        <v>350</v>
      </c>
      <c r="B149" t="s">
        <v>349</v>
      </c>
      <c r="C149">
        <v>350</v>
      </c>
      <c r="D149" t="s">
        <v>349</v>
      </c>
      <c r="E149">
        <v>76050</v>
      </c>
      <c r="F149">
        <v>16</v>
      </c>
      <c r="G149" t="s">
        <v>71</v>
      </c>
      <c r="H149">
        <v>80050</v>
      </c>
    </row>
    <row r="150" spans="1:8" x14ac:dyDescent="0.25">
      <c r="A150">
        <v>402</v>
      </c>
      <c r="B150" t="s">
        <v>170</v>
      </c>
      <c r="C150">
        <v>402</v>
      </c>
      <c r="D150" t="s">
        <v>170</v>
      </c>
      <c r="E150">
        <v>155000</v>
      </c>
      <c r="F150">
        <v>15</v>
      </c>
      <c r="G150" t="s">
        <v>82</v>
      </c>
      <c r="H150">
        <v>156000</v>
      </c>
    </row>
    <row r="151" spans="1:8" x14ac:dyDescent="0.25">
      <c r="A151">
        <v>403</v>
      </c>
      <c r="B151" t="s">
        <v>171</v>
      </c>
      <c r="C151">
        <v>403</v>
      </c>
      <c r="D151" t="s">
        <v>171</v>
      </c>
      <c r="E151">
        <v>153000</v>
      </c>
      <c r="F151">
        <v>15</v>
      </c>
      <c r="G151" t="s">
        <v>82</v>
      </c>
      <c r="H151">
        <v>156000</v>
      </c>
    </row>
    <row r="152" spans="1:8" x14ac:dyDescent="0.25">
      <c r="A152">
        <v>405</v>
      </c>
      <c r="B152" t="s">
        <v>172</v>
      </c>
      <c r="C152">
        <v>405</v>
      </c>
      <c r="D152" t="s">
        <v>172</v>
      </c>
      <c r="E152">
        <v>79000</v>
      </c>
      <c r="F152">
        <v>16</v>
      </c>
      <c r="G152" t="s">
        <v>71</v>
      </c>
      <c r="H152">
        <v>80050</v>
      </c>
    </row>
    <row r="153" spans="1:8" x14ac:dyDescent="0.25">
      <c r="A153">
        <v>407</v>
      </c>
      <c r="B153" t="s">
        <v>173</v>
      </c>
      <c r="C153">
        <v>407</v>
      </c>
      <c r="D153" t="s">
        <v>173</v>
      </c>
      <c r="E153">
        <v>183000</v>
      </c>
      <c r="F153">
        <v>9</v>
      </c>
      <c r="G153" t="s">
        <v>59</v>
      </c>
      <c r="H153">
        <v>183000</v>
      </c>
    </row>
    <row r="154" spans="1:8" x14ac:dyDescent="0.25">
      <c r="A154">
        <v>409</v>
      </c>
      <c r="B154" t="s">
        <v>174</v>
      </c>
      <c r="C154">
        <v>409</v>
      </c>
      <c r="D154" t="s">
        <v>174</v>
      </c>
      <c r="E154">
        <v>75000</v>
      </c>
      <c r="F154">
        <v>16</v>
      </c>
      <c r="G154" t="s">
        <v>71</v>
      </c>
      <c r="H154">
        <v>80050</v>
      </c>
    </row>
    <row r="155" spans="1:8" x14ac:dyDescent="0.25">
      <c r="A155">
        <v>411</v>
      </c>
      <c r="B155" t="s">
        <v>175</v>
      </c>
      <c r="C155">
        <v>411</v>
      </c>
      <c r="D155" t="s">
        <v>175</v>
      </c>
      <c r="E155">
        <v>67000</v>
      </c>
      <c r="F155">
        <v>19</v>
      </c>
      <c r="G155" t="s">
        <v>92</v>
      </c>
      <c r="H155">
        <v>68000</v>
      </c>
    </row>
    <row r="156" spans="1:8" x14ac:dyDescent="0.25">
      <c r="A156">
        <v>413</v>
      </c>
      <c r="B156" t="s">
        <v>176</v>
      </c>
      <c r="C156">
        <v>413</v>
      </c>
      <c r="D156" t="s">
        <v>176</v>
      </c>
      <c r="E156">
        <v>3000</v>
      </c>
      <c r="F156">
        <v>7</v>
      </c>
      <c r="G156" t="s">
        <v>9</v>
      </c>
      <c r="H156">
        <v>33000</v>
      </c>
    </row>
    <row r="157" spans="1:8" x14ac:dyDescent="0.25">
      <c r="A157">
        <v>417</v>
      </c>
      <c r="B157" t="s">
        <v>177</v>
      </c>
      <c r="C157">
        <v>417</v>
      </c>
      <c r="D157" t="s">
        <v>177</v>
      </c>
      <c r="E157">
        <v>109000</v>
      </c>
      <c r="F157">
        <v>3</v>
      </c>
      <c r="G157" t="s">
        <v>52</v>
      </c>
      <c r="H157">
        <v>122500</v>
      </c>
    </row>
    <row r="158" spans="1:8" x14ac:dyDescent="0.25">
      <c r="A158">
        <v>423</v>
      </c>
      <c r="B158" t="s">
        <v>178</v>
      </c>
      <c r="C158">
        <v>423</v>
      </c>
      <c r="D158" t="s">
        <v>178</v>
      </c>
      <c r="E158">
        <v>154000</v>
      </c>
      <c r="F158">
        <v>15</v>
      </c>
      <c r="G158" t="s">
        <v>82</v>
      </c>
      <c r="H158">
        <v>156000</v>
      </c>
    </row>
    <row r="159" spans="1:8" x14ac:dyDescent="0.25">
      <c r="A159">
        <v>425</v>
      </c>
      <c r="B159" t="s">
        <v>179</v>
      </c>
      <c r="C159">
        <v>425</v>
      </c>
      <c r="D159" t="s">
        <v>179</v>
      </c>
      <c r="E159">
        <v>110000</v>
      </c>
      <c r="F159">
        <v>3</v>
      </c>
      <c r="G159" t="s">
        <v>52</v>
      </c>
      <c r="H159">
        <v>122500</v>
      </c>
    </row>
    <row r="160" spans="1:8" x14ac:dyDescent="0.25">
      <c r="A160">
        <v>440</v>
      </c>
      <c r="B160" t="s">
        <v>180</v>
      </c>
      <c r="C160">
        <v>440</v>
      </c>
      <c r="D160" t="s">
        <v>180</v>
      </c>
      <c r="E160">
        <v>152000</v>
      </c>
      <c r="F160">
        <v>15</v>
      </c>
      <c r="G160" t="s">
        <v>82</v>
      </c>
      <c r="H160">
        <v>156000</v>
      </c>
    </row>
    <row r="161" spans="1:8" x14ac:dyDescent="0.25">
      <c r="A161">
        <v>454</v>
      </c>
      <c r="B161" t="s">
        <v>181</v>
      </c>
      <c r="C161">
        <v>454</v>
      </c>
      <c r="D161" t="s">
        <v>181</v>
      </c>
      <c r="E161">
        <v>183020</v>
      </c>
      <c r="F161">
        <v>20</v>
      </c>
      <c r="G161" t="s">
        <v>38</v>
      </c>
      <c r="H161">
        <v>183030</v>
      </c>
    </row>
    <row r="162" spans="1:8" x14ac:dyDescent="0.25">
      <c r="A162">
        <v>501</v>
      </c>
      <c r="B162" t="s">
        <v>182</v>
      </c>
      <c r="C162">
        <v>501</v>
      </c>
      <c r="D162" t="s">
        <v>182</v>
      </c>
      <c r="E162">
        <v>181000</v>
      </c>
      <c r="F162">
        <v>9</v>
      </c>
      <c r="G162" t="s">
        <v>59</v>
      </c>
      <c r="H162">
        <v>183000</v>
      </c>
    </row>
    <row r="163" spans="1:8" x14ac:dyDescent="0.25">
      <c r="A163">
        <v>505</v>
      </c>
      <c r="B163" t="s">
        <v>183</v>
      </c>
      <c r="C163">
        <v>505</v>
      </c>
      <c r="D163" t="s">
        <v>183</v>
      </c>
      <c r="E163">
        <v>180000</v>
      </c>
      <c r="F163">
        <v>9</v>
      </c>
      <c r="G163" t="s">
        <v>59</v>
      </c>
      <c r="H163">
        <v>183000</v>
      </c>
    </row>
    <row r="164" spans="1:8" x14ac:dyDescent="0.25">
      <c r="A164">
        <v>506</v>
      </c>
      <c r="B164" t="s">
        <v>184</v>
      </c>
      <c r="C164">
        <v>506</v>
      </c>
      <c r="D164" t="s">
        <v>184</v>
      </c>
      <c r="E164">
        <v>182000</v>
      </c>
      <c r="F164">
        <v>9</v>
      </c>
      <c r="G164" t="s">
        <v>59</v>
      </c>
      <c r="H164">
        <v>183000</v>
      </c>
    </row>
    <row r="165" spans="1:8" x14ac:dyDescent="0.25">
      <c r="A165">
        <v>507</v>
      </c>
      <c r="B165" t="s">
        <v>185</v>
      </c>
      <c r="C165">
        <v>507</v>
      </c>
      <c r="D165" t="s">
        <v>185</v>
      </c>
      <c r="E165">
        <v>171000</v>
      </c>
      <c r="F165">
        <v>6</v>
      </c>
      <c r="G165" t="s">
        <v>34</v>
      </c>
      <c r="H165">
        <v>171000</v>
      </c>
    </row>
    <row r="166" spans="1:8" x14ac:dyDescent="0.25">
      <c r="A166">
        <v>509</v>
      </c>
      <c r="B166" t="s">
        <v>350</v>
      </c>
      <c r="C166">
        <v>509</v>
      </c>
      <c r="D166" t="s">
        <v>350</v>
      </c>
      <c r="E166">
        <v>175050</v>
      </c>
      <c r="F166">
        <v>6</v>
      </c>
      <c r="G166" t="s">
        <v>34</v>
      </c>
      <c r="H166">
        <v>171000</v>
      </c>
    </row>
    <row r="167" spans="1:8" x14ac:dyDescent="0.25">
      <c r="A167">
        <v>530</v>
      </c>
      <c r="B167" t="s">
        <v>186</v>
      </c>
      <c r="C167">
        <v>154</v>
      </c>
      <c r="D167" t="s">
        <v>60</v>
      </c>
      <c r="E167">
        <v>179000</v>
      </c>
      <c r="F167">
        <v>9</v>
      </c>
      <c r="G167" t="s">
        <v>59</v>
      </c>
      <c r="H167">
        <v>183000</v>
      </c>
    </row>
    <row r="168" spans="1:8" x14ac:dyDescent="0.25">
      <c r="A168">
        <v>590</v>
      </c>
      <c r="B168" t="s">
        <v>187</v>
      </c>
      <c r="C168">
        <v>590</v>
      </c>
      <c r="D168" t="s">
        <v>187</v>
      </c>
      <c r="F168">
        <v>13</v>
      </c>
      <c r="G168" t="s">
        <v>32</v>
      </c>
      <c r="H168">
        <v>130000</v>
      </c>
    </row>
    <row r="169" spans="1:8" x14ac:dyDescent="0.25">
      <c r="A169">
        <v>601</v>
      </c>
      <c r="B169" t="s">
        <v>188</v>
      </c>
      <c r="C169">
        <v>601</v>
      </c>
      <c r="D169" t="s">
        <v>188</v>
      </c>
      <c r="E169">
        <v>135000</v>
      </c>
      <c r="F169">
        <v>5</v>
      </c>
      <c r="G169" t="s">
        <v>69</v>
      </c>
      <c r="H169">
        <v>148000</v>
      </c>
    </row>
    <row r="170" spans="1:8" x14ac:dyDescent="0.25">
      <c r="A170">
        <v>602</v>
      </c>
      <c r="B170" t="s">
        <v>189</v>
      </c>
      <c r="C170">
        <v>602</v>
      </c>
      <c r="D170" t="s">
        <v>189</v>
      </c>
      <c r="E170">
        <v>137000</v>
      </c>
      <c r="F170">
        <v>5</v>
      </c>
      <c r="G170" t="s">
        <v>69</v>
      </c>
      <c r="H170">
        <v>148000</v>
      </c>
    </row>
    <row r="171" spans="1:8" x14ac:dyDescent="0.25">
      <c r="A171">
        <v>606</v>
      </c>
      <c r="B171" t="s">
        <v>190</v>
      </c>
      <c r="C171">
        <v>606</v>
      </c>
      <c r="D171" t="s">
        <v>190</v>
      </c>
      <c r="E171">
        <v>146000</v>
      </c>
      <c r="F171">
        <v>5</v>
      </c>
      <c r="G171" t="s">
        <v>69</v>
      </c>
      <c r="H171">
        <v>148000</v>
      </c>
    </row>
    <row r="172" spans="1:8" x14ac:dyDescent="0.25">
      <c r="A172">
        <v>701</v>
      </c>
      <c r="B172" t="s">
        <v>191</v>
      </c>
      <c r="C172">
        <v>799</v>
      </c>
      <c r="D172" t="s">
        <v>192</v>
      </c>
      <c r="F172">
        <v>6</v>
      </c>
      <c r="G172" t="s">
        <v>34</v>
      </c>
      <c r="H172">
        <v>171000</v>
      </c>
    </row>
    <row r="173" spans="1:8" x14ac:dyDescent="0.25">
      <c r="A173">
        <v>702</v>
      </c>
      <c r="B173" t="s">
        <v>134</v>
      </c>
      <c r="C173">
        <v>702</v>
      </c>
      <c r="D173" t="s">
        <v>134</v>
      </c>
      <c r="E173">
        <v>147000</v>
      </c>
      <c r="F173">
        <v>5</v>
      </c>
      <c r="G173" t="s">
        <v>69</v>
      </c>
      <c r="H173">
        <v>148000</v>
      </c>
    </row>
    <row r="174" spans="1:8" x14ac:dyDescent="0.25">
      <c r="A174">
        <v>703</v>
      </c>
      <c r="B174" t="s">
        <v>193</v>
      </c>
      <c r="C174">
        <v>792</v>
      </c>
      <c r="D174" t="s">
        <v>194</v>
      </c>
      <c r="F174">
        <v>5</v>
      </c>
      <c r="G174" t="s">
        <v>69</v>
      </c>
      <c r="H174">
        <v>148000</v>
      </c>
    </row>
    <row r="175" spans="1:8" x14ac:dyDescent="0.25">
      <c r="A175">
        <v>704</v>
      </c>
      <c r="B175" t="s">
        <v>195</v>
      </c>
      <c r="C175">
        <v>792</v>
      </c>
      <c r="D175" t="s">
        <v>194</v>
      </c>
      <c r="F175">
        <v>5</v>
      </c>
      <c r="G175" t="s">
        <v>69</v>
      </c>
      <c r="H175">
        <v>148000</v>
      </c>
    </row>
    <row r="176" spans="1:8" x14ac:dyDescent="0.25">
      <c r="A176">
        <v>705</v>
      </c>
      <c r="B176" t="s">
        <v>196</v>
      </c>
      <c r="C176">
        <v>792</v>
      </c>
      <c r="D176" t="s">
        <v>194</v>
      </c>
      <c r="F176">
        <v>5</v>
      </c>
      <c r="G176" t="s">
        <v>69</v>
      </c>
      <c r="H176">
        <v>148000</v>
      </c>
    </row>
    <row r="177" spans="1:8" x14ac:dyDescent="0.25">
      <c r="A177">
        <v>706</v>
      </c>
      <c r="B177" t="s">
        <v>197</v>
      </c>
      <c r="C177">
        <v>792</v>
      </c>
      <c r="D177" t="s">
        <v>194</v>
      </c>
      <c r="F177">
        <v>5</v>
      </c>
      <c r="G177" t="s">
        <v>69</v>
      </c>
      <c r="H177">
        <v>148000</v>
      </c>
    </row>
    <row r="178" spans="1:8" x14ac:dyDescent="0.25">
      <c r="A178">
        <v>707</v>
      </c>
      <c r="B178" t="s">
        <v>198</v>
      </c>
      <c r="C178">
        <v>793</v>
      </c>
      <c r="D178" t="s">
        <v>199</v>
      </c>
      <c r="F178">
        <v>5</v>
      </c>
      <c r="G178" t="s">
        <v>69</v>
      </c>
      <c r="H178">
        <v>148000</v>
      </c>
    </row>
    <row r="179" spans="1:8" x14ac:dyDescent="0.25">
      <c r="A179">
        <v>708</v>
      </c>
      <c r="B179" t="s">
        <v>200</v>
      </c>
      <c r="C179">
        <v>792</v>
      </c>
      <c r="D179" t="s">
        <v>194</v>
      </c>
      <c r="F179">
        <v>5</v>
      </c>
      <c r="G179" t="s">
        <v>69</v>
      </c>
      <c r="H179">
        <v>148000</v>
      </c>
    </row>
    <row r="180" spans="1:8" x14ac:dyDescent="0.25">
      <c r="A180">
        <v>709</v>
      </c>
      <c r="B180" t="s">
        <v>201</v>
      </c>
      <c r="C180">
        <v>799</v>
      </c>
      <c r="D180" t="s">
        <v>192</v>
      </c>
      <c r="F180">
        <v>6</v>
      </c>
      <c r="G180" t="s">
        <v>34</v>
      </c>
      <c r="H180">
        <v>171000</v>
      </c>
    </row>
    <row r="181" spans="1:8" x14ac:dyDescent="0.25">
      <c r="A181">
        <v>711</v>
      </c>
      <c r="B181" t="s">
        <v>202</v>
      </c>
      <c r="C181">
        <v>799</v>
      </c>
      <c r="D181" t="s">
        <v>192</v>
      </c>
      <c r="F181">
        <v>6</v>
      </c>
      <c r="G181" t="s">
        <v>34</v>
      </c>
      <c r="H181">
        <v>171000</v>
      </c>
    </row>
    <row r="182" spans="1:8" x14ac:dyDescent="0.25">
      <c r="A182">
        <v>716</v>
      </c>
      <c r="B182" t="s">
        <v>203</v>
      </c>
      <c r="C182">
        <v>799</v>
      </c>
      <c r="D182" t="s">
        <v>192</v>
      </c>
      <c r="F182">
        <v>6</v>
      </c>
      <c r="G182" t="s">
        <v>34</v>
      </c>
      <c r="H182">
        <v>171000</v>
      </c>
    </row>
    <row r="183" spans="1:8" x14ac:dyDescent="0.25">
      <c r="A183">
        <v>718</v>
      </c>
      <c r="B183" t="s">
        <v>204</v>
      </c>
      <c r="C183">
        <v>799</v>
      </c>
      <c r="D183" t="s">
        <v>192</v>
      </c>
      <c r="F183">
        <v>6</v>
      </c>
      <c r="G183" t="s">
        <v>34</v>
      </c>
      <c r="H183">
        <v>171000</v>
      </c>
    </row>
    <row r="184" spans="1:8" x14ac:dyDescent="0.25">
      <c r="A184">
        <v>719</v>
      </c>
      <c r="B184" t="s">
        <v>205</v>
      </c>
      <c r="C184">
        <v>799</v>
      </c>
      <c r="D184" t="s">
        <v>192</v>
      </c>
      <c r="F184">
        <v>6</v>
      </c>
      <c r="G184" t="s">
        <v>34</v>
      </c>
      <c r="H184">
        <v>171000</v>
      </c>
    </row>
    <row r="185" spans="1:8" x14ac:dyDescent="0.25">
      <c r="A185">
        <v>720</v>
      </c>
      <c r="B185" t="s">
        <v>206</v>
      </c>
      <c r="C185">
        <v>720</v>
      </c>
      <c r="D185" t="s">
        <v>206</v>
      </c>
      <c r="E185">
        <v>138000</v>
      </c>
      <c r="F185">
        <v>5</v>
      </c>
      <c r="G185" t="s">
        <v>69</v>
      </c>
      <c r="H185">
        <v>148000</v>
      </c>
    </row>
    <row r="186" spans="1:8" x14ac:dyDescent="0.25">
      <c r="A186">
        <v>721</v>
      </c>
      <c r="B186" t="s">
        <v>207</v>
      </c>
      <c r="C186">
        <v>799</v>
      </c>
      <c r="D186" t="s">
        <v>192</v>
      </c>
      <c r="F186">
        <v>6</v>
      </c>
      <c r="G186" t="s">
        <v>34</v>
      </c>
      <c r="H186">
        <v>171000</v>
      </c>
    </row>
    <row r="187" spans="1:8" x14ac:dyDescent="0.25">
      <c r="A187">
        <v>722</v>
      </c>
      <c r="B187" t="s">
        <v>208</v>
      </c>
      <c r="C187">
        <v>720</v>
      </c>
      <c r="D187" t="s">
        <v>206</v>
      </c>
      <c r="F187">
        <v>5</v>
      </c>
      <c r="G187" t="s">
        <v>69</v>
      </c>
      <c r="H187">
        <v>148000</v>
      </c>
    </row>
    <row r="188" spans="1:8" x14ac:dyDescent="0.25">
      <c r="A188">
        <v>723</v>
      </c>
      <c r="B188" t="s">
        <v>209</v>
      </c>
      <c r="C188">
        <v>793</v>
      </c>
      <c r="D188" t="s">
        <v>199</v>
      </c>
      <c r="F188">
        <v>5</v>
      </c>
      <c r="G188" t="s">
        <v>69</v>
      </c>
      <c r="H188">
        <v>148000</v>
      </c>
    </row>
    <row r="189" spans="1:8" x14ac:dyDescent="0.25">
      <c r="A189">
        <v>724</v>
      </c>
      <c r="B189" t="s">
        <v>210</v>
      </c>
      <c r="C189">
        <v>792</v>
      </c>
      <c r="D189" t="s">
        <v>194</v>
      </c>
      <c r="F189">
        <v>5</v>
      </c>
      <c r="G189" t="s">
        <v>69</v>
      </c>
      <c r="H189">
        <v>148000</v>
      </c>
    </row>
    <row r="190" spans="1:8" x14ac:dyDescent="0.25">
      <c r="A190">
        <v>725</v>
      </c>
      <c r="B190" t="s">
        <v>211</v>
      </c>
      <c r="C190">
        <v>793</v>
      </c>
      <c r="D190" t="s">
        <v>199</v>
      </c>
      <c r="F190">
        <v>5</v>
      </c>
      <c r="G190" t="s">
        <v>69</v>
      </c>
      <c r="H190">
        <v>148000</v>
      </c>
    </row>
    <row r="191" spans="1:8" x14ac:dyDescent="0.25">
      <c r="A191">
        <v>726</v>
      </c>
      <c r="B191" t="s">
        <v>212</v>
      </c>
      <c r="C191">
        <v>793</v>
      </c>
      <c r="D191" t="s">
        <v>199</v>
      </c>
      <c r="F191">
        <v>5</v>
      </c>
      <c r="G191" t="s">
        <v>69</v>
      </c>
      <c r="H191">
        <v>148000</v>
      </c>
    </row>
    <row r="192" spans="1:8" x14ac:dyDescent="0.25">
      <c r="A192">
        <v>728</v>
      </c>
      <c r="B192" t="s">
        <v>213</v>
      </c>
      <c r="C192">
        <v>792</v>
      </c>
      <c r="D192" t="s">
        <v>194</v>
      </c>
      <c r="F192">
        <v>5</v>
      </c>
      <c r="G192" t="s">
        <v>69</v>
      </c>
      <c r="H192">
        <v>148000</v>
      </c>
    </row>
    <row r="193" spans="1:8" x14ac:dyDescent="0.25">
      <c r="A193">
        <v>729</v>
      </c>
      <c r="B193" t="s">
        <v>214</v>
      </c>
      <c r="C193">
        <v>792</v>
      </c>
      <c r="D193" t="s">
        <v>194</v>
      </c>
      <c r="F193">
        <v>5</v>
      </c>
      <c r="G193" t="s">
        <v>69</v>
      </c>
      <c r="H193">
        <v>148000</v>
      </c>
    </row>
    <row r="194" spans="1:8" x14ac:dyDescent="0.25">
      <c r="A194">
        <v>730</v>
      </c>
      <c r="B194" t="s">
        <v>215</v>
      </c>
      <c r="C194">
        <v>799</v>
      </c>
      <c r="D194" t="s">
        <v>192</v>
      </c>
      <c r="F194">
        <v>6</v>
      </c>
      <c r="G194" t="s">
        <v>34</v>
      </c>
      <c r="H194">
        <v>171000</v>
      </c>
    </row>
    <row r="195" spans="1:8" x14ac:dyDescent="0.25">
      <c r="A195">
        <v>733</v>
      </c>
      <c r="B195" t="s">
        <v>216</v>
      </c>
      <c r="C195">
        <v>799</v>
      </c>
      <c r="D195" t="s">
        <v>192</v>
      </c>
      <c r="F195">
        <v>6</v>
      </c>
      <c r="G195" t="s">
        <v>34</v>
      </c>
      <c r="H195">
        <v>171000</v>
      </c>
    </row>
    <row r="196" spans="1:8" x14ac:dyDescent="0.25">
      <c r="A196">
        <v>734</v>
      </c>
      <c r="B196" t="s">
        <v>217</v>
      </c>
      <c r="C196">
        <v>799</v>
      </c>
      <c r="D196" t="s">
        <v>192</v>
      </c>
      <c r="F196">
        <v>6</v>
      </c>
      <c r="G196" t="s">
        <v>34</v>
      </c>
      <c r="H196">
        <v>171000</v>
      </c>
    </row>
    <row r="197" spans="1:8" x14ac:dyDescent="0.25">
      <c r="A197">
        <v>735</v>
      </c>
      <c r="B197" t="s">
        <v>218</v>
      </c>
      <c r="C197">
        <v>799</v>
      </c>
      <c r="D197" t="s">
        <v>192</v>
      </c>
      <c r="F197">
        <v>6</v>
      </c>
      <c r="G197" t="s">
        <v>34</v>
      </c>
      <c r="H197">
        <v>171000</v>
      </c>
    </row>
    <row r="198" spans="1:8" x14ac:dyDescent="0.25">
      <c r="A198">
        <v>737</v>
      </c>
      <c r="B198" t="s">
        <v>219</v>
      </c>
      <c r="C198">
        <v>799</v>
      </c>
      <c r="D198" t="s">
        <v>192</v>
      </c>
      <c r="F198">
        <v>6</v>
      </c>
      <c r="G198" t="s">
        <v>34</v>
      </c>
      <c r="H198">
        <v>171000</v>
      </c>
    </row>
    <row r="199" spans="1:8" x14ac:dyDescent="0.25">
      <c r="A199">
        <v>738</v>
      </c>
      <c r="B199" t="s">
        <v>220</v>
      </c>
      <c r="C199">
        <v>793</v>
      </c>
      <c r="D199" t="s">
        <v>199</v>
      </c>
      <c r="F199">
        <v>5</v>
      </c>
      <c r="G199" t="s">
        <v>69</v>
      </c>
      <c r="H199">
        <v>148000</v>
      </c>
    </row>
    <row r="200" spans="1:8" x14ac:dyDescent="0.25">
      <c r="A200">
        <v>739</v>
      </c>
      <c r="B200" t="s">
        <v>221</v>
      </c>
      <c r="C200">
        <v>792</v>
      </c>
      <c r="D200" t="s">
        <v>194</v>
      </c>
      <c r="F200">
        <v>5</v>
      </c>
      <c r="G200" t="s">
        <v>69</v>
      </c>
      <c r="H200">
        <v>148000</v>
      </c>
    </row>
    <row r="201" spans="1:8" x14ac:dyDescent="0.25">
      <c r="A201">
        <v>741</v>
      </c>
      <c r="B201" t="s">
        <v>222</v>
      </c>
      <c r="C201">
        <v>799</v>
      </c>
      <c r="D201" t="s">
        <v>192</v>
      </c>
      <c r="F201">
        <v>6</v>
      </c>
      <c r="G201" t="s">
        <v>34</v>
      </c>
      <c r="H201">
        <v>171000</v>
      </c>
    </row>
    <row r="202" spans="1:8" x14ac:dyDescent="0.25">
      <c r="A202">
        <v>742</v>
      </c>
      <c r="B202" t="s">
        <v>223</v>
      </c>
      <c r="C202">
        <v>799</v>
      </c>
      <c r="D202" t="s">
        <v>192</v>
      </c>
      <c r="F202">
        <v>6</v>
      </c>
      <c r="G202" t="s">
        <v>34</v>
      </c>
      <c r="H202">
        <v>171000</v>
      </c>
    </row>
    <row r="203" spans="1:8" x14ac:dyDescent="0.25">
      <c r="A203">
        <v>743</v>
      </c>
      <c r="B203" t="s">
        <v>224</v>
      </c>
      <c r="C203">
        <v>799</v>
      </c>
      <c r="D203" t="s">
        <v>192</v>
      </c>
      <c r="F203">
        <v>6</v>
      </c>
      <c r="G203" t="s">
        <v>34</v>
      </c>
      <c r="H203">
        <v>171000</v>
      </c>
    </row>
    <row r="204" spans="1:8" x14ac:dyDescent="0.25">
      <c r="A204">
        <v>744</v>
      </c>
      <c r="B204" t="s">
        <v>225</v>
      </c>
      <c r="C204">
        <v>799</v>
      </c>
      <c r="D204" t="s">
        <v>192</v>
      </c>
      <c r="F204">
        <v>6</v>
      </c>
      <c r="G204" t="s">
        <v>34</v>
      </c>
      <c r="H204">
        <v>171000</v>
      </c>
    </row>
    <row r="205" spans="1:8" x14ac:dyDescent="0.25">
      <c r="A205">
        <v>745</v>
      </c>
      <c r="B205" t="s">
        <v>226</v>
      </c>
      <c r="C205">
        <v>799</v>
      </c>
      <c r="D205" t="s">
        <v>192</v>
      </c>
      <c r="F205">
        <v>6</v>
      </c>
      <c r="G205" t="s">
        <v>34</v>
      </c>
      <c r="H205">
        <v>171000</v>
      </c>
    </row>
    <row r="206" spans="1:8" x14ac:dyDescent="0.25">
      <c r="A206">
        <v>747</v>
      </c>
      <c r="B206" t="s">
        <v>227</v>
      </c>
      <c r="C206">
        <v>799</v>
      </c>
      <c r="D206" t="s">
        <v>192</v>
      </c>
      <c r="F206">
        <v>6</v>
      </c>
      <c r="G206" t="s">
        <v>34</v>
      </c>
      <c r="H206">
        <v>171000</v>
      </c>
    </row>
    <row r="207" spans="1:8" x14ac:dyDescent="0.25">
      <c r="A207">
        <v>748</v>
      </c>
      <c r="B207" t="s">
        <v>228</v>
      </c>
      <c r="C207">
        <v>792</v>
      </c>
      <c r="D207" t="s">
        <v>194</v>
      </c>
      <c r="F207">
        <v>5</v>
      </c>
      <c r="G207" t="s">
        <v>69</v>
      </c>
      <c r="H207">
        <v>148000</v>
      </c>
    </row>
    <row r="208" spans="1:8" x14ac:dyDescent="0.25">
      <c r="A208">
        <v>749</v>
      </c>
      <c r="B208" t="s">
        <v>229</v>
      </c>
      <c r="C208">
        <v>799</v>
      </c>
      <c r="D208" t="s">
        <v>192</v>
      </c>
      <c r="F208">
        <v>6</v>
      </c>
      <c r="G208" t="s">
        <v>34</v>
      </c>
      <c r="H208">
        <v>171000</v>
      </c>
    </row>
    <row r="209" spans="1:8" x14ac:dyDescent="0.25">
      <c r="A209">
        <v>750</v>
      </c>
      <c r="B209" t="s">
        <v>230</v>
      </c>
      <c r="C209">
        <v>750</v>
      </c>
      <c r="D209" t="s">
        <v>230</v>
      </c>
      <c r="E209">
        <v>160000</v>
      </c>
      <c r="F209">
        <v>6</v>
      </c>
      <c r="G209" t="s">
        <v>34</v>
      </c>
      <c r="H209">
        <v>171000</v>
      </c>
    </row>
    <row r="210" spans="1:8" x14ac:dyDescent="0.25">
      <c r="A210">
        <v>751</v>
      </c>
      <c r="B210" t="s">
        <v>231</v>
      </c>
      <c r="C210">
        <v>751</v>
      </c>
      <c r="D210" t="s">
        <v>231</v>
      </c>
      <c r="E210">
        <v>134000</v>
      </c>
      <c r="F210">
        <v>5</v>
      </c>
      <c r="G210" t="s">
        <v>69</v>
      </c>
      <c r="H210">
        <v>148000</v>
      </c>
    </row>
    <row r="211" spans="1:8" x14ac:dyDescent="0.25">
      <c r="A211">
        <v>752</v>
      </c>
      <c r="B211" t="s">
        <v>232</v>
      </c>
      <c r="C211">
        <v>799</v>
      </c>
      <c r="D211" t="s">
        <v>192</v>
      </c>
      <c r="F211">
        <v>6</v>
      </c>
      <c r="G211" t="s">
        <v>34</v>
      </c>
      <c r="H211">
        <v>171000</v>
      </c>
    </row>
    <row r="212" spans="1:8" x14ac:dyDescent="0.25">
      <c r="A212">
        <v>753</v>
      </c>
      <c r="B212" t="s">
        <v>233</v>
      </c>
      <c r="C212">
        <v>799</v>
      </c>
      <c r="D212" t="s">
        <v>192</v>
      </c>
      <c r="F212">
        <v>6</v>
      </c>
      <c r="G212" t="s">
        <v>34</v>
      </c>
      <c r="H212">
        <v>171000</v>
      </c>
    </row>
    <row r="213" spans="1:8" x14ac:dyDescent="0.25">
      <c r="A213">
        <v>754</v>
      </c>
      <c r="B213" t="s">
        <v>234</v>
      </c>
      <c r="C213">
        <v>799</v>
      </c>
      <c r="D213" t="s">
        <v>192</v>
      </c>
      <c r="F213">
        <v>6</v>
      </c>
      <c r="G213" t="s">
        <v>34</v>
      </c>
      <c r="H213">
        <v>171000</v>
      </c>
    </row>
    <row r="214" spans="1:8" x14ac:dyDescent="0.25">
      <c r="A214">
        <v>756</v>
      </c>
      <c r="B214" t="s">
        <v>235</v>
      </c>
      <c r="C214">
        <v>799</v>
      </c>
      <c r="D214" t="s">
        <v>192</v>
      </c>
      <c r="F214">
        <v>6</v>
      </c>
      <c r="G214" t="s">
        <v>34</v>
      </c>
      <c r="H214">
        <v>171000</v>
      </c>
    </row>
    <row r="215" spans="1:8" x14ac:dyDescent="0.25">
      <c r="A215">
        <v>757</v>
      </c>
      <c r="B215" t="s">
        <v>236</v>
      </c>
      <c r="C215">
        <v>799</v>
      </c>
      <c r="D215" t="s">
        <v>192</v>
      </c>
      <c r="F215">
        <v>6</v>
      </c>
      <c r="G215" t="s">
        <v>34</v>
      </c>
      <c r="H215">
        <v>171000</v>
      </c>
    </row>
    <row r="216" spans="1:8" x14ac:dyDescent="0.25">
      <c r="A216">
        <v>760</v>
      </c>
      <c r="B216" t="s">
        <v>237</v>
      </c>
      <c r="C216">
        <v>799</v>
      </c>
      <c r="D216" t="s">
        <v>192</v>
      </c>
      <c r="F216">
        <v>6</v>
      </c>
      <c r="G216" t="s">
        <v>34</v>
      </c>
      <c r="H216">
        <v>171000</v>
      </c>
    </row>
    <row r="217" spans="1:8" x14ac:dyDescent="0.25">
      <c r="A217">
        <v>761</v>
      </c>
      <c r="B217" t="s">
        <v>238</v>
      </c>
      <c r="C217">
        <v>799</v>
      </c>
      <c r="D217" t="s">
        <v>192</v>
      </c>
      <c r="F217">
        <v>6</v>
      </c>
      <c r="G217" t="s">
        <v>34</v>
      </c>
      <c r="H217">
        <v>171000</v>
      </c>
    </row>
    <row r="218" spans="1:8" x14ac:dyDescent="0.25">
      <c r="A218">
        <v>765</v>
      </c>
      <c r="B218" t="s">
        <v>239</v>
      </c>
      <c r="C218">
        <v>765</v>
      </c>
      <c r="D218" t="s">
        <v>239</v>
      </c>
      <c r="E218">
        <v>145000</v>
      </c>
      <c r="F218">
        <v>5</v>
      </c>
      <c r="G218" t="s">
        <v>69</v>
      </c>
      <c r="H218">
        <v>148000</v>
      </c>
    </row>
    <row r="219" spans="1:8" x14ac:dyDescent="0.25">
      <c r="A219">
        <v>766</v>
      </c>
      <c r="B219" t="s">
        <v>240</v>
      </c>
      <c r="C219">
        <v>766</v>
      </c>
      <c r="D219" t="s">
        <v>240</v>
      </c>
      <c r="E219">
        <v>170000</v>
      </c>
      <c r="F219">
        <v>6</v>
      </c>
      <c r="G219" t="s">
        <v>34</v>
      </c>
      <c r="H219">
        <v>171000</v>
      </c>
    </row>
    <row r="220" spans="1:8" x14ac:dyDescent="0.25">
      <c r="A220">
        <v>767</v>
      </c>
      <c r="B220" t="s">
        <v>241</v>
      </c>
      <c r="C220">
        <v>799</v>
      </c>
      <c r="D220" t="s">
        <v>192</v>
      </c>
      <c r="F220">
        <v>6</v>
      </c>
      <c r="G220" t="s">
        <v>34</v>
      </c>
      <c r="H220">
        <v>171000</v>
      </c>
    </row>
    <row r="221" spans="1:8" x14ac:dyDescent="0.25">
      <c r="A221">
        <v>768</v>
      </c>
      <c r="B221" t="s">
        <v>242</v>
      </c>
      <c r="C221">
        <v>799</v>
      </c>
      <c r="D221" t="s">
        <v>192</v>
      </c>
      <c r="F221">
        <v>6</v>
      </c>
      <c r="G221" t="s">
        <v>34</v>
      </c>
      <c r="H221">
        <v>171000</v>
      </c>
    </row>
    <row r="222" spans="1:8" x14ac:dyDescent="0.25">
      <c r="A222">
        <v>769</v>
      </c>
      <c r="B222" t="s">
        <v>243</v>
      </c>
      <c r="C222">
        <v>799</v>
      </c>
      <c r="D222" t="s">
        <v>192</v>
      </c>
      <c r="F222">
        <v>6</v>
      </c>
      <c r="G222" t="s">
        <v>34</v>
      </c>
      <c r="H222">
        <v>171000</v>
      </c>
    </row>
    <row r="223" spans="1:8" x14ac:dyDescent="0.25">
      <c r="A223">
        <v>770</v>
      </c>
      <c r="B223" t="s">
        <v>244</v>
      </c>
      <c r="C223">
        <v>799</v>
      </c>
      <c r="D223" t="s">
        <v>192</v>
      </c>
      <c r="F223">
        <v>6</v>
      </c>
      <c r="G223" t="s">
        <v>34</v>
      </c>
      <c r="H223">
        <v>171000</v>
      </c>
    </row>
    <row r="224" spans="1:8" x14ac:dyDescent="0.25">
      <c r="A224">
        <v>771</v>
      </c>
      <c r="B224" t="s">
        <v>245</v>
      </c>
      <c r="C224">
        <v>799</v>
      </c>
      <c r="D224" t="s">
        <v>192</v>
      </c>
      <c r="F224">
        <v>6</v>
      </c>
      <c r="G224" t="s">
        <v>34</v>
      </c>
      <c r="H224">
        <v>171000</v>
      </c>
    </row>
    <row r="225" spans="1:8" x14ac:dyDescent="0.25">
      <c r="A225">
        <v>772</v>
      </c>
      <c r="B225" t="s">
        <v>246</v>
      </c>
      <c r="C225">
        <v>799</v>
      </c>
      <c r="D225" t="s">
        <v>192</v>
      </c>
      <c r="F225">
        <v>6</v>
      </c>
      <c r="G225" t="s">
        <v>34</v>
      </c>
      <c r="H225">
        <v>171000</v>
      </c>
    </row>
    <row r="226" spans="1:8" x14ac:dyDescent="0.25">
      <c r="A226">
        <v>773</v>
      </c>
      <c r="B226" t="s">
        <v>247</v>
      </c>
      <c r="C226">
        <v>799</v>
      </c>
      <c r="D226" t="s">
        <v>192</v>
      </c>
      <c r="F226">
        <v>6</v>
      </c>
      <c r="G226" t="s">
        <v>34</v>
      </c>
      <c r="H226">
        <v>171000</v>
      </c>
    </row>
    <row r="227" spans="1:8" x14ac:dyDescent="0.25">
      <c r="A227">
        <v>774</v>
      </c>
      <c r="B227" t="s">
        <v>248</v>
      </c>
      <c r="C227">
        <v>799</v>
      </c>
      <c r="D227" t="s">
        <v>192</v>
      </c>
      <c r="F227">
        <v>6</v>
      </c>
      <c r="G227" t="s">
        <v>34</v>
      </c>
      <c r="H227">
        <v>171000</v>
      </c>
    </row>
    <row r="228" spans="1:8" x14ac:dyDescent="0.25">
      <c r="A228">
        <v>775</v>
      </c>
      <c r="B228" t="s">
        <v>249</v>
      </c>
      <c r="C228">
        <v>799</v>
      </c>
      <c r="D228" t="s">
        <v>192</v>
      </c>
      <c r="F228">
        <v>6</v>
      </c>
      <c r="G228" t="s">
        <v>34</v>
      </c>
      <c r="H228">
        <v>171000</v>
      </c>
    </row>
    <row r="229" spans="1:8" x14ac:dyDescent="0.25">
      <c r="A229">
        <v>776</v>
      </c>
      <c r="B229" t="s">
        <v>250</v>
      </c>
      <c r="C229">
        <v>799</v>
      </c>
      <c r="D229" t="s">
        <v>192</v>
      </c>
      <c r="F229">
        <v>6</v>
      </c>
      <c r="G229" t="s">
        <v>34</v>
      </c>
      <c r="H229">
        <v>171000</v>
      </c>
    </row>
    <row r="230" spans="1:8" x14ac:dyDescent="0.25">
      <c r="A230">
        <v>777</v>
      </c>
      <c r="B230" t="s">
        <v>251</v>
      </c>
      <c r="C230">
        <v>777</v>
      </c>
      <c r="D230" t="s">
        <v>251</v>
      </c>
      <c r="E230">
        <v>166000</v>
      </c>
      <c r="F230">
        <v>6</v>
      </c>
      <c r="G230" t="s">
        <v>34</v>
      </c>
      <c r="H230">
        <v>171000</v>
      </c>
    </row>
    <row r="231" spans="1:8" x14ac:dyDescent="0.25">
      <c r="A231">
        <v>778</v>
      </c>
      <c r="B231" t="s">
        <v>252</v>
      </c>
      <c r="C231">
        <v>778</v>
      </c>
      <c r="D231" t="s">
        <v>252</v>
      </c>
      <c r="E231">
        <v>165000</v>
      </c>
      <c r="F231">
        <v>6</v>
      </c>
      <c r="G231" t="s">
        <v>34</v>
      </c>
      <c r="H231">
        <v>171000</v>
      </c>
    </row>
    <row r="232" spans="1:8" x14ac:dyDescent="0.25">
      <c r="A232">
        <v>785</v>
      </c>
      <c r="B232" t="s">
        <v>253</v>
      </c>
      <c r="C232">
        <v>799</v>
      </c>
      <c r="D232" t="s">
        <v>192</v>
      </c>
      <c r="F232">
        <v>6</v>
      </c>
      <c r="G232" t="s">
        <v>34</v>
      </c>
      <c r="H232">
        <v>171000</v>
      </c>
    </row>
    <row r="233" spans="1:8" x14ac:dyDescent="0.25">
      <c r="A233">
        <v>790</v>
      </c>
      <c r="B233" t="s">
        <v>254</v>
      </c>
      <c r="C233">
        <v>720</v>
      </c>
      <c r="D233" t="s">
        <v>206</v>
      </c>
      <c r="E233">
        <v>139000</v>
      </c>
      <c r="F233">
        <v>5</v>
      </c>
      <c r="G233" t="s">
        <v>69</v>
      </c>
      <c r="H233">
        <v>148000</v>
      </c>
    </row>
    <row r="234" spans="1:8" x14ac:dyDescent="0.25">
      <c r="A234">
        <v>792</v>
      </c>
      <c r="B234" t="s">
        <v>194</v>
      </c>
      <c r="C234">
        <v>720</v>
      </c>
      <c r="D234" t="s">
        <v>206</v>
      </c>
      <c r="E234">
        <v>140000</v>
      </c>
      <c r="F234">
        <v>5</v>
      </c>
      <c r="G234" t="s">
        <v>69</v>
      </c>
      <c r="H234">
        <v>148000</v>
      </c>
    </row>
    <row r="235" spans="1:8" x14ac:dyDescent="0.25">
      <c r="A235">
        <v>793</v>
      </c>
      <c r="B235" t="s">
        <v>199</v>
      </c>
      <c r="C235">
        <v>720</v>
      </c>
      <c r="D235" t="s">
        <v>206</v>
      </c>
      <c r="E235">
        <v>141000</v>
      </c>
      <c r="F235">
        <v>5</v>
      </c>
      <c r="G235" t="s">
        <v>69</v>
      </c>
      <c r="H235">
        <v>148000</v>
      </c>
    </row>
    <row r="236" spans="1:8" x14ac:dyDescent="0.25">
      <c r="A236">
        <v>794</v>
      </c>
      <c r="B236" t="s">
        <v>255</v>
      </c>
      <c r="C236">
        <v>720</v>
      </c>
      <c r="D236" t="s">
        <v>206</v>
      </c>
      <c r="E236">
        <v>142000</v>
      </c>
      <c r="F236">
        <v>5</v>
      </c>
      <c r="G236" t="s">
        <v>69</v>
      </c>
      <c r="H236">
        <v>148000</v>
      </c>
    </row>
    <row r="237" spans="1:8" x14ac:dyDescent="0.25">
      <c r="A237">
        <v>795</v>
      </c>
      <c r="B237" t="s">
        <v>256</v>
      </c>
      <c r="C237">
        <v>799</v>
      </c>
      <c r="D237" t="s">
        <v>192</v>
      </c>
      <c r="F237">
        <v>6</v>
      </c>
      <c r="G237" t="s">
        <v>34</v>
      </c>
      <c r="H237">
        <v>171000</v>
      </c>
    </row>
    <row r="238" spans="1:8" x14ac:dyDescent="0.25">
      <c r="A238">
        <v>799</v>
      </c>
      <c r="B238" t="s">
        <v>192</v>
      </c>
      <c r="C238">
        <v>799</v>
      </c>
      <c r="D238" t="s">
        <v>192</v>
      </c>
      <c r="E238">
        <v>161000</v>
      </c>
      <c r="F238">
        <v>6</v>
      </c>
      <c r="G238" t="s">
        <v>34</v>
      </c>
      <c r="H238">
        <v>171000</v>
      </c>
    </row>
    <row r="239" spans="1:8" x14ac:dyDescent="0.25">
      <c r="A239">
        <v>820</v>
      </c>
      <c r="B239" t="s">
        <v>257</v>
      </c>
      <c r="C239">
        <v>107</v>
      </c>
      <c r="D239" t="s">
        <v>18</v>
      </c>
      <c r="E239">
        <v>7000</v>
      </c>
      <c r="F239">
        <v>7</v>
      </c>
      <c r="G239" t="s">
        <v>9</v>
      </c>
      <c r="H239">
        <v>33000</v>
      </c>
    </row>
    <row r="240" spans="1:8" x14ac:dyDescent="0.25">
      <c r="A240">
        <v>834</v>
      </c>
      <c r="B240" t="s">
        <v>258</v>
      </c>
      <c r="C240">
        <v>107</v>
      </c>
      <c r="D240" t="s">
        <v>18</v>
      </c>
      <c r="E240">
        <v>19000</v>
      </c>
      <c r="F240">
        <v>7</v>
      </c>
      <c r="G240" t="s">
        <v>9</v>
      </c>
      <c r="H240">
        <v>33000</v>
      </c>
    </row>
    <row r="241" spans="1:8" x14ac:dyDescent="0.25">
      <c r="A241">
        <v>836</v>
      </c>
      <c r="B241" t="s">
        <v>259</v>
      </c>
      <c r="C241">
        <v>121</v>
      </c>
      <c r="D241" t="s">
        <v>31</v>
      </c>
      <c r="F241">
        <v>4</v>
      </c>
      <c r="G241" t="s">
        <v>29</v>
      </c>
      <c r="H241">
        <v>55000</v>
      </c>
    </row>
    <row r="242" spans="1:8" x14ac:dyDescent="0.25">
      <c r="A242">
        <v>837</v>
      </c>
      <c r="B242" t="s">
        <v>260</v>
      </c>
      <c r="C242">
        <v>107</v>
      </c>
      <c r="D242" t="s">
        <v>18</v>
      </c>
      <c r="E242">
        <v>9000</v>
      </c>
      <c r="F242">
        <v>7</v>
      </c>
      <c r="G242" t="s">
        <v>9</v>
      </c>
      <c r="H242">
        <v>33000</v>
      </c>
    </row>
    <row r="243" spans="1:8" x14ac:dyDescent="0.25">
      <c r="A243">
        <v>839</v>
      </c>
      <c r="B243" t="s">
        <v>261</v>
      </c>
      <c r="C243">
        <v>839</v>
      </c>
      <c r="D243" t="s">
        <v>261</v>
      </c>
      <c r="E243">
        <v>17000</v>
      </c>
      <c r="F243">
        <v>7</v>
      </c>
      <c r="G243" t="s">
        <v>9</v>
      </c>
      <c r="H243">
        <v>33000</v>
      </c>
    </row>
    <row r="244" spans="1:8" x14ac:dyDescent="0.25">
      <c r="A244">
        <v>840</v>
      </c>
      <c r="B244" t="s">
        <v>262</v>
      </c>
      <c r="C244">
        <v>107</v>
      </c>
      <c r="D244" t="s">
        <v>18</v>
      </c>
      <c r="E244">
        <v>20000</v>
      </c>
      <c r="F244">
        <v>7</v>
      </c>
      <c r="G244" t="s">
        <v>9</v>
      </c>
      <c r="H244">
        <v>33000</v>
      </c>
    </row>
    <row r="245" spans="1:8" x14ac:dyDescent="0.25">
      <c r="A245">
        <v>841</v>
      </c>
      <c r="B245" t="s">
        <v>263</v>
      </c>
      <c r="C245">
        <v>841</v>
      </c>
      <c r="D245" t="s">
        <v>263</v>
      </c>
      <c r="E245">
        <v>176000</v>
      </c>
      <c r="F245">
        <v>9</v>
      </c>
      <c r="G245" t="s">
        <v>59</v>
      </c>
      <c r="H245">
        <v>183000</v>
      </c>
    </row>
    <row r="246" spans="1:8" x14ac:dyDescent="0.25">
      <c r="A246">
        <v>842</v>
      </c>
      <c r="B246" t="s">
        <v>264</v>
      </c>
      <c r="C246">
        <v>842</v>
      </c>
      <c r="D246" t="s">
        <v>264</v>
      </c>
      <c r="E246">
        <v>8000</v>
      </c>
      <c r="F246">
        <v>7</v>
      </c>
      <c r="G246" t="s">
        <v>9</v>
      </c>
      <c r="H246">
        <v>33000</v>
      </c>
    </row>
    <row r="247" spans="1:8" x14ac:dyDescent="0.25">
      <c r="A247">
        <v>844</v>
      </c>
      <c r="B247" t="s">
        <v>265</v>
      </c>
      <c r="C247">
        <v>844</v>
      </c>
      <c r="D247" t="s">
        <v>265</v>
      </c>
      <c r="E247">
        <v>11000</v>
      </c>
      <c r="F247">
        <v>7</v>
      </c>
      <c r="G247" t="s">
        <v>9</v>
      </c>
      <c r="H247">
        <v>33000</v>
      </c>
    </row>
    <row r="248" spans="1:8" x14ac:dyDescent="0.25">
      <c r="A248">
        <v>845</v>
      </c>
      <c r="B248" t="s">
        <v>266</v>
      </c>
      <c r="C248">
        <v>107</v>
      </c>
      <c r="D248" t="s">
        <v>18</v>
      </c>
      <c r="E248">
        <v>10000</v>
      </c>
      <c r="F248">
        <v>7</v>
      </c>
      <c r="G248" t="s">
        <v>9</v>
      </c>
      <c r="H248">
        <v>33000</v>
      </c>
    </row>
    <row r="249" spans="1:8" x14ac:dyDescent="0.25">
      <c r="A249">
        <v>847</v>
      </c>
      <c r="B249" t="s">
        <v>267</v>
      </c>
      <c r="C249">
        <v>107</v>
      </c>
      <c r="D249" t="s">
        <v>18</v>
      </c>
      <c r="E249">
        <v>12000</v>
      </c>
      <c r="F249">
        <v>7</v>
      </c>
      <c r="G249" t="s">
        <v>9</v>
      </c>
      <c r="H249">
        <v>33000</v>
      </c>
    </row>
    <row r="250" spans="1:8" x14ac:dyDescent="0.25">
      <c r="A250">
        <v>848</v>
      </c>
      <c r="B250" t="s">
        <v>268</v>
      </c>
      <c r="C250">
        <v>848</v>
      </c>
      <c r="D250" t="s">
        <v>268</v>
      </c>
      <c r="E250">
        <v>43000</v>
      </c>
      <c r="F250">
        <v>8</v>
      </c>
      <c r="G250" t="s">
        <v>13</v>
      </c>
      <c r="H250">
        <v>46000</v>
      </c>
    </row>
    <row r="251" spans="1:8" x14ac:dyDescent="0.25">
      <c r="A251">
        <v>851</v>
      </c>
      <c r="B251" t="s">
        <v>269</v>
      </c>
      <c r="C251">
        <v>851</v>
      </c>
      <c r="D251" t="s">
        <v>269</v>
      </c>
      <c r="E251">
        <v>80050</v>
      </c>
      <c r="F251">
        <v>16</v>
      </c>
      <c r="G251" t="s">
        <v>71</v>
      </c>
      <c r="H251">
        <v>80050</v>
      </c>
    </row>
    <row r="252" spans="1:8" x14ac:dyDescent="0.25">
      <c r="A252">
        <v>852</v>
      </c>
      <c r="B252" t="s">
        <v>270</v>
      </c>
      <c r="C252">
        <v>852</v>
      </c>
      <c r="D252" t="s">
        <v>270</v>
      </c>
      <c r="E252">
        <v>145050</v>
      </c>
      <c r="F252">
        <v>5</v>
      </c>
      <c r="G252" t="s">
        <v>69</v>
      </c>
      <c r="H252">
        <v>148000</v>
      </c>
    </row>
    <row r="253" spans="1:8" x14ac:dyDescent="0.25">
      <c r="A253">
        <v>853</v>
      </c>
      <c r="B253" t="s">
        <v>271</v>
      </c>
      <c r="C253">
        <v>853</v>
      </c>
      <c r="D253" t="s">
        <v>271</v>
      </c>
      <c r="E253">
        <v>52000</v>
      </c>
      <c r="F253">
        <v>4</v>
      </c>
      <c r="G253" t="s">
        <v>29</v>
      </c>
      <c r="H253">
        <v>55000</v>
      </c>
    </row>
    <row r="254" spans="1:8" x14ac:dyDescent="0.25">
      <c r="A254">
        <v>858</v>
      </c>
      <c r="B254" t="s">
        <v>272</v>
      </c>
      <c r="C254">
        <v>107</v>
      </c>
      <c r="D254" t="s">
        <v>18</v>
      </c>
      <c r="E254">
        <v>21000</v>
      </c>
      <c r="F254">
        <v>7</v>
      </c>
      <c r="G254" t="s">
        <v>9</v>
      </c>
      <c r="H254">
        <v>33000</v>
      </c>
    </row>
    <row r="255" spans="1:8" x14ac:dyDescent="0.25">
      <c r="A255">
        <v>859</v>
      </c>
      <c r="B255" t="s">
        <v>273</v>
      </c>
      <c r="C255">
        <v>107</v>
      </c>
      <c r="D255" t="s">
        <v>18</v>
      </c>
      <c r="E255">
        <v>22000</v>
      </c>
      <c r="F255">
        <v>7</v>
      </c>
      <c r="G255" t="s">
        <v>9</v>
      </c>
      <c r="H255">
        <v>33000</v>
      </c>
    </row>
    <row r="256" spans="1:8" x14ac:dyDescent="0.25">
      <c r="A256">
        <v>860</v>
      </c>
      <c r="B256" t="s">
        <v>274</v>
      </c>
      <c r="C256">
        <v>107</v>
      </c>
      <c r="D256" t="s">
        <v>18</v>
      </c>
      <c r="E256">
        <v>23000</v>
      </c>
      <c r="F256">
        <v>7</v>
      </c>
      <c r="G256" t="s">
        <v>9</v>
      </c>
      <c r="H256">
        <v>33000</v>
      </c>
    </row>
    <row r="257" spans="1:8" x14ac:dyDescent="0.25">
      <c r="A257">
        <v>862</v>
      </c>
      <c r="B257" t="s">
        <v>275</v>
      </c>
      <c r="C257">
        <v>107</v>
      </c>
      <c r="D257" t="s">
        <v>18</v>
      </c>
      <c r="E257">
        <v>24000</v>
      </c>
      <c r="F257">
        <v>7</v>
      </c>
      <c r="G257" t="s">
        <v>9</v>
      </c>
      <c r="H257">
        <v>33000</v>
      </c>
    </row>
    <row r="258" spans="1:8" x14ac:dyDescent="0.25">
      <c r="A258">
        <v>863</v>
      </c>
      <c r="B258" t="s">
        <v>276</v>
      </c>
      <c r="C258">
        <v>107</v>
      </c>
      <c r="D258" t="s">
        <v>18</v>
      </c>
      <c r="E258">
        <v>25000</v>
      </c>
      <c r="F258">
        <v>7</v>
      </c>
      <c r="G258" t="s">
        <v>9</v>
      </c>
      <c r="H258">
        <v>33000</v>
      </c>
    </row>
    <row r="259" spans="1:8" x14ac:dyDescent="0.25">
      <c r="A259">
        <v>864</v>
      </c>
      <c r="B259" t="s">
        <v>277</v>
      </c>
      <c r="C259">
        <v>107</v>
      </c>
      <c r="D259" t="s">
        <v>18</v>
      </c>
      <c r="E259">
        <v>26000</v>
      </c>
      <c r="F259">
        <v>7</v>
      </c>
      <c r="G259" t="s">
        <v>9</v>
      </c>
      <c r="H259">
        <v>33000</v>
      </c>
    </row>
    <row r="260" spans="1:8" x14ac:dyDescent="0.25">
      <c r="A260">
        <v>865</v>
      </c>
      <c r="B260" t="s">
        <v>278</v>
      </c>
      <c r="C260">
        <v>107</v>
      </c>
      <c r="D260" t="s">
        <v>18</v>
      </c>
      <c r="E260">
        <v>27000</v>
      </c>
      <c r="F260">
        <v>7</v>
      </c>
      <c r="G260" t="s">
        <v>9</v>
      </c>
      <c r="H260">
        <v>33000</v>
      </c>
    </row>
    <row r="261" spans="1:8" x14ac:dyDescent="0.25">
      <c r="A261">
        <v>866</v>
      </c>
      <c r="B261" t="s">
        <v>279</v>
      </c>
      <c r="C261">
        <v>107</v>
      </c>
      <c r="D261" t="s">
        <v>18</v>
      </c>
      <c r="E261">
        <v>28000</v>
      </c>
      <c r="F261">
        <v>7</v>
      </c>
      <c r="G261" t="s">
        <v>9</v>
      </c>
      <c r="H261">
        <v>33000</v>
      </c>
    </row>
    <row r="262" spans="1:8" x14ac:dyDescent="0.25">
      <c r="A262">
        <v>867</v>
      </c>
      <c r="B262" t="s">
        <v>280</v>
      </c>
      <c r="C262">
        <v>107</v>
      </c>
      <c r="D262" t="s">
        <v>18</v>
      </c>
      <c r="E262">
        <v>29000</v>
      </c>
      <c r="F262">
        <v>7</v>
      </c>
      <c r="G262" t="s">
        <v>9</v>
      </c>
      <c r="H262">
        <v>33000</v>
      </c>
    </row>
    <row r="263" spans="1:8" x14ac:dyDescent="0.25">
      <c r="A263">
        <v>869</v>
      </c>
      <c r="B263" t="s">
        <v>281</v>
      </c>
      <c r="C263">
        <v>107</v>
      </c>
      <c r="D263" t="s">
        <v>18</v>
      </c>
      <c r="F263">
        <v>7</v>
      </c>
      <c r="G263" t="s">
        <v>9</v>
      </c>
      <c r="H263">
        <v>33000</v>
      </c>
    </row>
    <row r="264" spans="1:8" x14ac:dyDescent="0.25">
      <c r="A264">
        <v>870</v>
      </c>
      <c r="B264" t="s">
        <v>282</v>
      </c>
      <c r="C264">
        <v>107</v>
      </c>
      <c r="D264" t="s">
        <v>18</v>
      </c>
      <c r="F264">
        <v>7</v>
      </c>
      <c r="G264" t="s">
        <v>9</v>
      </c>
      <c r="H264">
        <v>33000</v>
      </c>
    </row>
    <row r="265" spans="1:8" x14ac:dyDescent="0.25">
      <c r="A265">
        <v>871</v>
      </c>
      <c r="B265" t="s">
        <v>283</v>
      </c>
      <c r="C265">
        <v>107</v>
      </c>
      <c r="D265" t="s">
        <v>18</v>
      </c>
      <c r="E265">
        <v>30500</v>
      </c>
      <c r="F265">
        <v>7</v>
      </c>
      <c r="G265" t="s">
        <v>9</v>
      </c>
      <c r="H265">
        <v>33000</v>
      </c>
    </row>
    <row r="266" spans="1:8" x14ac:dyDescent="0.25">
      <c r="A266">
        <v>885</v>
      </c>
      <c r="B266" t="s">
        <v>284</v>
      </c>
      <c r="C266">
        <v>885</v>
      </c>
      <c r="D266" t="s">
        <v>284</v>
      </c>
      <c r="E266">
        <v>117000</v>
      </c>
      <c r="F266">
        <v>3</v>
      </c>
      <c r="G266" t="s">
        <v>52</v>
      </c>
      <c r="H266">
        <v>122500</v>
      </c>
    </row>
    <row r="267" spans="1:8" x14ac:dyDescent="0.25">
      <c r="A267">
        <v>912</v>
      </c>
      <c r="B267" t="s">
        <v>40</v>
      </c>
      <c r="C267">
        <v>912</v>
      </c>
      <c r="D267" t="s">
        <v>40</v>
      </c>
      <c r="E267">
        <v>183030</v>
      </c>
      <c r="F267">
        <v>20</v>
      </c>
      <c r="G267" t="s">
        <v>38</v>
      </c>
      <c r="H267">
        <v>183030</v>
      </c>
    </row>
    <row r="268" spans="1:8" x14ac:dyDescent="0.25">
      <c r="A268">
        <v>921</v>
      </c>
      <c r="B268" t="s">
        <v>285</v>
      </c>
      <c r="C268">
        <v>921</v>
      </c>
      <c r="D268" t="s">
        <v>285</v>
      </c>
      <c r="E268">
        <v>55000</v>
      </c>
      <c r="F268">
        <v>4</v>
      </c>
      <c r="G268" t="s">
        <v>29</v>
      </c>
      <c r="H268">
        <v>55000</v>
      </c>
    </row>
    <row r="269" spans="1:8" x14ac:dyDescent="0.25">
      <c r="A269">
        <v>922</v>
      </c>
      <c r="B269" t="s">
        <v>286</v>
      </c>
      <c r="C269">
        <v>912</v>
      </c>
      <c r="D269" t="s">
        <v>40</v>
      </c>
      <c r="F269">
        <v>20</v>
      </c>
      <c r="G269" t="s">
        <v>38</v>
      </c>
      <c r="H269">
        <v>183030</v>
      </c>
    </row>
    <row r="270" spans="1:8" x14ac:dyDescent="0.25">
      <c r="A270">
        <v>934</v>
      </c>
      <c r="B270" t="s">
        <v>287</v>
      </c>
      <c r="C270">
        <v>934</v>
      </c>
      <c r="D270" t="s">
        <v>287</v>
      </c>
      <c r="E270">
        <v>173000</v>
      </c>
      <c r="F270">
        <v>18</v>
      </c>
      <c r="G270" t="s">
        <v>45</v>
      </c>
      <c r="H270">
        <v>174000</v>
      </c>
    </row>
    <row r="271" spans="1:8" x14ac:dyDescent="0.25">
      <c r="A271">
        <v>935</v>
      </c>
      <c r="B271" t="s">
        <v>288</v>
      </c>
      <c r="C271">
        <v>935</v>
      </c>
      <c r="D271" t="s">
        <v>288</v>
      </c>
      <c r="E271">
        <v>118000</v>
      </c>
      <c r="F271">
        <v>3</v>
      </c>
      <c r="G271" t="s">
        <v>52</v>
      </c>
      <c r="H271">
        <v>122500</v>
      </c>
    </row>
    <row r="272" spans="1:8" x14ac:dyDescent="0.25">
      <c r="A272">
        <v>936</v>
      </c>
      <c r="B272" t="s">
        <v>289</v>
      </c>
      <c r="C272">
        <v>936</v>
      </c>
      <c r="D272" t="s">
        <v>289</v>
      </c>
      <c r="E272">
        <v>121000</v>
      </c>
      <c r="F272">
        <v>3</v>
      </c>
      <c r="G272" t="s">
        <v>52</v>
      </c>
      <c r="H272">
        <v>122500</v>
      </c>
    </row>
    <row r="273" spans="1:8" x14ac:dyDescent="0.25">
      <c r="A273">
        <v>937</v>
      </c>
      <c r="B273" t="s">
        <v>290</v>
      </c>
      <c r="C273">
        <v>937</v>
      </c>
      <c r="D273" t="s">
        <v>290</v>
      </c>
      <c r="E273">
        <v>119000</v>
      </c>
      <c r="F273">
        <v>3</v>
      </c>
      <c r="G273" t="s">
        <v>52</v>
      </c>
      <c r="H273">
        <v>122500</v>
      </c>
    </row>
    <row r="274" spans="1:8" x14ac:dyDescent="0.25">
      <c r="A274">
        <v>938</v>
      </c>
      <c r="B274" t="s">
        <v>291</v>
      </c>
      <c r="C274">
        <v>938</v>
      </c>
      <c r="D274" t="s">
        <v>291</v>
      </c>
      <c r="E274">
        <v>116000</v>
      </c>
      <c r="F274">
        <v>3</v>
      </c>
      <c r="G274" t="s">
        <v>52</v>
      </c>
      <c r="H274">
        <v>122500</v>
      </c>
    </row>
    <row r="275" spans="1:8" x14ac:dyDescent="0.25">
      <c r="A275">
        <v>941</v>
      </c>
      <c r="B275" t="s">
        <v>292</v>
      </c>
      <c r="C275">
        <v>941</v>
      </c>
      <c r="D275" t="s">
        <v>292</v>
      </c>
      <c r="E275">
        <v>122500</v>
      </c>
      <c r="F275">
        <v>3</v>
      </c>
      <c r="G275" t="s">
        <v>52</v>
      </c>
      <c r="H275">
        <v>122500</v>
      </c>
    </row>
    <row r="276" spans="1:8" x14ac:dyDescent="0.25">
      <c r="A276">
        <v>942</v>
      </c>
      <c r="B276" t="s">
        <v>293</v>
      </c>
      <c r="C276">
        <v>942</v>
      </c>
      <c r="D276" t="s">
        <v>293</v>
      </c>
      <c r="E276">
        <v>156000</v>
      </c>
      <c r="F276">
        <v>15</v>
      </c>
      <c r="G276" t="s">
        <v>82</v>
      </c>
      <c r="H276">
        <v>156000</v>
      </c>
    </row>
    <row r="277" spans="1:8" x14ac:dyDescent="0.25">
      <c r="A277">
        <v>948</v>
      </c>
      <c r="B277" t="s">
        <v>294</v>
      </c>
      <c r="C277">
        <v>948</v>
      </c>
      <c r="D277" t="s">
        <v>294</v>
      </c>
      <c r="E277">
        <v>120000</v>
      </c>
      <c r="F277">
        <v>3</v>
      </c>
      <c r="G277" t="s">
        <v>52</v>
      </c>
      <c r="H277">
        <v>122500</v>
      </c>
    </row>
    <row r="278" spans="1:8" x14ac:dyDescent="0.25">
      <c r="A278">
        <v>949</v>
      </c>
      <c r="B278" t="s">
        <v>296</v>
      </c>
      <c r="C278">
        <v>949</v>
      </c>
      <c r="D278" t="s">
        <v>296</v>
      </c>
      <c r="E278">
        <v>185000</v>
      </c>
      <c r="F278">
        <v>10</v>
      </c>
      <c r="G278" t="s">
        <v>295</v>
      </c>
      <c r="H278">
        <v>186000</v>
      </c>
    </row>
    <row r="279" spans="1:8" x14ac:dyDescent="0.25">
      <c r="A279">
        <v>950</v>
      </c>
      <c r="B279" t="s">
        <v>297</v>
      </c>
      <c r="C279">
        <v>950</v>
      </c>
      <c r="D279" t="s">
        <v>297</v>
      </c>
      <c r="E279">
        <v>185500</v>
      </c>
      <c r="F279">
        <v>10</v>
      </c>
      <c r="G279" t="s">
        <v>295</v>
      </c>
      <c r="H279">
        <v>186000</v>
      </c>
    </row>
    <row r="280" spans="1:8" x14ac:dyDescent="0.25">
      <c r="A280">
        <v>951</v>
      </c>
      <c r="B280" t="s">
        <v>298</v>
      </c>
      <c r="C280">
        <v>951</v>
      </c>
      <c r="D280" t="s">
        <v>298</v>
      </c>
      <c r="E280">
        <v>186000</v>
      </c>
      <c r="F280">
        <v>10</v>
      </c>
      <c r="G280" t="s">
        <v>295</v>
      </c>
      <c r="H280">
        <v>186000</v>
      </c>
    </row>
    <row r="281" spans="1:8" x14ac:dyDescent="0.25">
      <c r="A281">
        <v>957</v>
      </c>
      <c r="B281" t="s">
        <v>299</v>
      </c>
      <c r="C281">
        <v>957</v>
      </c>
      <c r="D281" t="s">
        <v>299</v>
      </c>
      <c r="E281">
        <v>158000</v>
      </c>
      <c r="F281">
        <v>6</v>
      </c>
      <c r="G281" t="s">
        <v>34</v>
      </c>
      <c r="H281">
        <v>171000</v>
      </c>
    </row>
    <row r="282" spans="1:8" x14ac:dyDescent="0.25">
      <c r="A282">
        <v>960</v>
      </c>
      <c r="B282" t="s">
        <v>300</v>
      </c>
      <c r="C282">
        <v>960</v>
      </c>
      <c r="D282" t="s">
        <v>300</v>
      </c>
      <c r="E282">
        <v>164000</v>
      </c>
      <c r="F282">
        <v>6</v>
      </c>
      <c r="G282" t="s">
        <v>34</v>
      </c>
      <c r="H282">
        <v>171000</v>
      </c>
    </row>
    <row r="283" spans="1:8" x14ac:dyDescent="0.25">
      <c r="A283">
        <v>961</v>
      </c>
      <c r="B283" t="s">
        <v>301</v>
      </c>
      <c r="C283">
        <v>961</v>
      </c>
      <c r="D283" t="s">
        <v>301</v>
      </c>
      <c r="E283">
        <v>4000</v>
      </c>
      <c r="F283">
        <v>7</v>
      </c>
      <c r="G283" t="s">
        <v>9</v>
      </c>
      <c r="H283">
        <v>33000</v>
      </c>
    </row>
    <row r="284" spans="1:8" x14ac:dyDescent="0.25">
      <c r="A284">
        <v>962</v>
      </c>
      <c r="B284" t="s">
        <v>302</v>
      </c>
      <c r="C284">
        <v>962</v>
      </c>
      <c r="D284" t="s">
        <v>302</v>
      </c>
      <c r="E284">
        <v>57000</v>
      </c>
      <c r="F284">
        <v>12</v>
      </c>
      <c r="G284" t="s">
        <v>41</v>
      </c>
      <c r="H284">
        <v>64000</v>
      </c>
    </row>
    <row r="285" spans="1:8" x14ac:dyDescent="0.25">
      <c r="A285">
        <v>971</v>
      </c>
      <c r="B285" t="s">
        <v>303</v>
      </c>
      <c r="C285">
        <v>107</v>
      </c>
      <c r="D285" t="s">
        <v>18</v>
      </c>
      <c r="E285">
        <v>14000</v>
      </c>
      <c r="F285">
        <v>7</v>
      </c>
      <c r="G285" t="s">
        <v>9</v>
      </c>
      <c r="H285">
        <v>33000</v>
      </c>
    </row>
    <row r="286" spans="1:8" x14ac:dyDescent="0.25">
      <c r="A286">
        <v>972</v>
      </c>
      <c r="B286" t="s">
        <v>304</v>
      </c>
      <c r="C286">
        <v>972</v>
      </c>
      <c r="D286" t="s">
        <v>304</v>
      </c>
      <c r="F286">
        <v>16</v>
      </c>
      <c r="G286" t="s">
        <v>71</v>
      </c>
      <c r="H286">
        <v>80050</v>
      </c>
    </row>
    <row r="287" spans="1:8" x14ac:dyDescent="0.25">
      <c r="A287">
        <v>986</v>
      </c>
      <c r="B287" t="s">
        <v>306</v>
      </c>
      <c r="C287">
        <v>986</v>
      </c>
      <c r="D287" t="s">
        <v>306</v>
      </c>
      <c r="E287">
        <v>193000</v>
      </c>
      <c r="F287">
        <v>17</v>
      </c>
      <c r="G287" t="s">
        <v>305</v>
      </c>
      <c r="H287">
        <v>193000</v>
      </c>
    </row>
    <row r="288" spans="1:8" x14ac:dyDescent="0.25">
      <c r="A288">
        <v>989</v>
      </c>
      <c r="B288" t="s">
        <v>307</v>
      </c>
      <c r="C288">
        <v>989</v>
      </c>
      <c r="D288" t="s">
        <v>307</v>
      </c>
      <c r="E288">
        <v>122000</v>
      </c>
      <c r="F288">
        <v>3</v>
      </c>
      <c r="G288" t="s">
        <v>52</v>
      </c>
      <c r="H288">
        <v>122500</v>
      </c>
    </row>
    <row r="289" spans="1:8" x14ac:dyDescent="0.25">
      <c r="A289">
        <v>990</v>
      </c>
      <c r="B289" t="s">
        <v>308</v>
      </c>
      <c r="C289">
        <v>122</v>
      </c>
      <c r="D289" t="s">
        <v>33</v>
      </c>
      <c r="F289">
        <v>10</v>
      </c>
      <c r="G289" t="s">
        <v>295</v>
      </c>
      <c r="H289">
        <v>186000</v>
      </c>
    </row>
    <row r="290" spans="1:8" x14ac:dyDescent="0.25">
      <c r="A290">
        <v>991</v>
      </c>
      <c r="B290" t="s">
        <v>309</v>
      </c>
      <c r="C290">
        <v>122</v>
      </c>
      <c r="D290" t="s">
        <v>33</v>
      </c>
      <c r="E290">
        <v>86020</v>
      </c>
      <c r="F290">
        <v>3</v>
      </c>
      <c r="G290" t="s">
        <v>52</v>
      </c>
      <c r="H290">
        <v>122500</v>
      </c>
    </row>
    <row r="291" spans="1:8" x14ac:dyDescent="0.25">
      <c r="A291">
        <v>992</v>
      </c>
      <c r="B291" t="s">
        <v>310</v>
      </c>
      <c r="C291">
        <v>122</v>
      </c>
      <c r="D291" t="s">
        <v>33</v>
      </c>
      <c r="F291">
        <v>10</v>
      </c>
      <c r="G291" t="s">
        <v>295</v>
      </c>
      <c r="H291">
        <v>186000</v>
      </c>
    </row>
    <row r="292" spans="1:8" x14ac:dyDescent="0.25">
      <c r="A292">
        <v>993</v>
      </c>
      <c r="B292" t="s">
        <v>311</v>
      </c>
      <c r="C292">
        <v>152</v>
      </c>
      <c r="D292" t="s">
        <v>58</v>
      </c>
      <c r="F292">
        <v>13</v>
      </c>
      <c r="G292" t="s">
        <v>32</v>
      </c>
      <c r="H292">
        <v>130000</v>
      </c>
    </row>
    <row r="293" spans="1:8" x14ac:dyDescent="0.25">
      <c r="A293">
        <v>994</v>
      </c>
      <c r="B293" t="s">
        <v>312</v>
      </c>
      <c r="C293">
        <v>152</v>
      </c>
      <c r="D293" t="s">
        <v>58</v>
      </c>
      <c r="F293">
        <v>13</v>
      </c>
      <c r="G293" t="s">
        <v>32</v>
      </c>
      <c r="H293">
        <v>130000</v>
      </c>
    </row>
    <row r="294" spans="1:8" x14ac:dyDescent="0.25">
      <c r="A294">
        <v>995</v>
      </c>
      <c r="B294" t="s">
        <v>295</v>
      </c>
      <c r="C294">
        <v>995</v>
      </c>
      <c r="D294" t="s">
        <v>295</v>
      </c>
      <c r="E294">
        <v>184000</v>
      </c>
      <c r="F294">
        <v>10</v>
      </c>
      <c r="G294" t="s">
        <v>295</v>
      </c>
      <c r="H294">
        <v>186000</v>
      </c>
    </row>
    <row r="295" spans="1:8" x14ac:dyDescent="0.25">
      <c r="A295">
        <v>996</v>
      </c>
      <c r="B295" t="s">
        <v>313</v>
      </c>
      <c r="C295">
        <v>152</v>
      </c>
      <c r="D295" t="s">
        <v>58</v>
      </c>
      <c r="F295">
        <v>13</v>
      </c>
      <c r="G295" t="s">
        <v>32</v>
      </c>
      <c r="H295">
        <v>130000</v>
      </c>
    </row>
    <row r="296" spans="1:8" x14ac:dyDescent="0.25">
      <c r="A296">
        <v>997</v>
      </c>
      <c r="B296" t="s">
        <v>314</v>
      </c>
      <c r="C296">
        <v>151</v>
      </c>
      <c r="D296" t="s">
        <v>57</v>
      </c>
      <c r="F296">
        <v>13</v>
      </c>
      <c r="G296" t="s">
        <v>32</v>
      </c>
      <c r="H296">
        <v>130000</v>
      </c>
    </row>
    <row r="297" spans="1:8" x14ac:dyDescent="0.25">
      <c r="A297">
        <v>998</v>
      </c>
      <c r="B297" t="s">
        <v>315</v>
      </c>
      <c r="C297">
        <v>151</v>
      </c>
      <c r="D297" t="s">
        <v>57</v>
      </c>
      <c r="F297">
        <v>13</v>
      </c>
      <c r="G297" t="s">
        <v>32</v>
      </c>
      <c r="H297">
        <v>130000</v>
      </c>
    </row>
    <row r="298" spans="1:8" x14ac:dyDescent="0.25">
      <c r="A298">
        <v>920</v>
      </c>
      <c r="B298" t="s">
        <v>351</v>
      </c>
      <c r="C298">
        <v>920</v>
      </c>
      <c r="D298" t="s">
        <v>351</v>
      </c>
      <c r="E298">
        <v>84000</v>
      </c>
      <c r="F298">
        <v>3</v>
      </c>
      <c r="G298" t="s">
        <v>52</v>
      </c>
      <c r="H298">
        <v>122500</v>
      </c>
    </row>
    <row r="299" spans="1:8" x14ac:dyDescent="0.25">
      <c r="A299">
        <v>999</v>
      </c>
      <c r="B299" t="s">
        <v>316</v>
      </c>
      <c r="C299">
        <v>999</v>
      </c>
      <c r="D299" t="s">
        <v>316</v>
      </c>
      <c r="E299">
        <v>159000</v>
      </c>
      <c r="F299">
        <v>6</v>
      </c>
      <c r="G299" t="s">
        <v>34</v>
      </c>
      <c r="H299">
        <v>171000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488"/>
  <sheetViews>
    <sheetView workbookViewId="0">
      <selection activeCell="O2" sqref="O2"/>
    </sheetView>
  </sheetViews>
  <sheetFormatPr defaultRowHeight="12.75" x14ac:dyDescent="0.2"/>
  <cols>
    <col min="1" max="16384" width="9.140625" style="60"/>
  </cols>
  <sheetData>
    <row r="1" spans="1:12" x14ac:dyDescent="0.2">
      <c r="A1" s="60" t="s">
        <v>352</v>
      </c>
      <c r="B1" s="60" t="s">
        <v>353</v>
      </c>
      <c r="C1" s="60" t="s">
        <v>354</v>
      </c>
      <c r="D1" s="60" t="s">
        <v>320</v>
      </c>
      <c r="E1" s="60" t="s">
        <v>355</v>
      </c>
      <c r="F1" s="60" t="s">
        <v>356</v>
      </c>
      <c r="G1" s="60" t="s">
        <v>357</v>
      </c>
      <c r="H1" s="60" t="s">
        <v>358</v>
      </c>
      <c r="I1" s="60" t="s">
        <v>359</v>
      </c>
      <c r="J1" s="60" t="s">
        <v>360</v>
      </c>
      <c r="K1" s="60" t="s">
        <v>361</v>
      </c>
      <c r="L1" s="60" t="s">
        <v>362</v>
      </c>
    </row>
    <row r="2" spans="1:12" x14ac:dyDescent="0.2">
      <c r="A2" s="60" t="s">
        <v>363</v>
      </c>
      <c r="B2" s="60" t="s">
        <v>364</v>
      </c>
      <c r="C2" s="60">
        <v>1</v>
      </c>
      <c r="D2" s="60">
        <v>101</v>
      </c>
      <c r="E2" s="60" t="s">
        <v>365</v>
      </c>
      <c r="L2" s="60" t="b">
        <v>0</v>
      </c>
    </row>
    <row r="3" spans="1:12" x14ac:dyDescent="0.2">
      <c r="A3" s="60" t="s">
        <v>366</v>
      </c>
      <c r="B3" s="60" t="s">
        <v>367</v>
      </c>
      <c r="C3" s="60">
        <v>1</v>
      </c>
      <c r="D3" s="60">
        <v>133</v>
      </c>
      <c r="E3" s="60" t="s">
        <v>368</v>
      </c>
      <c r="L3" s="60" t="b">
        <v>0</v>
      </c>
    </row>
    <row r="4" spans="1:12" x14ac:dyDescent="0.2">
      <c r="A4" s="60" t="s">
        <v>369</v>
      </c>
      <c r="B4" s="60" t="s">
        <v>370</v>
      </c>
      <c r="C4" s="60">
        <v>1</v>
      </c>
      <c r="D4" s="60">
        <v>413</v>
      </c>
      <c r="E4" s="60" t="s">
        <v>371</v>
      </c>
      <c r="L4" s="60" t="b">
        <v>0</v>
      </c>
    </row>
    <row r="5" spans="1:12" x14ac:dyDescent="0.2">
      <c r="A5" s="60" t="s">
        <v>372</v>
      </c>
      <c r="B5" s="60" t="s">
        <v>373</v>
      </c>
      <c r="C5" s="60">
        <v>1</v>
      </c>
      <c r="D5" s="60">
        <v>961</v>
      </c>
      <c r="E5" s="60" t="s">
        <v>374</v>
      </c>
      <c r="L5" s="60" t="b">
        <v>0</v>
      </c>
    </row>
    <row r="6" spans="1:12" x14ac:dyDescent="0.2">
      <c r="A6" s="60" t="s">
        <v>375</v>
      </c>
      <c r="B6" s="60" t="s">
        <v>376</v>
      </c>
      <c r="C6" s="60">
        <v>1</v>
      </c>
      <c r="D6" s="60">
        <v>109</v>
      </c>
      <c r="E6" s="60" t="s">
        <v>377</v>
      </c>
      <c r="L6" s="60" t="b">
        <v>0</v>
      </c>
    </row>
    <row r="7" spans="1:12" x14ac:dyDescent="0.2">
      <c r="A7" s="60" t="s">
        <v>378</v>
      </c>
      <c r="B7" s="60" t="s">
        <v>379</v>
      </c>
      <c r="C7" s="60">
        <v>1</v>
      </c>
      <c r="D7" s="60">
        <v>107</v>
      </c>
      <c r="E7" s="60" t="s">
        <v>380</v>
      </c>
      <c r="L7" s="60" t="b">
        <v>0</v>
      </c>
    </row>
    <row r="8" spans="1:12" x14ac:dyDescent="0.2">
      <c r="A8" s="60" t="s">
        <v>381</v>
      </c>
      <c r="B8" s="60" t="s">
        <v>382</v>
      </c>
      <c r="C8" s="60">
        <v>1</v>
      </c>
      <c r="D8" s="60">
        <v>820</v>
      </c>
      <c r="E8" s="60" t="s">
        <v>383</v>
      </c>
      <c r="L8" s="60" t="b">
        <v>0</v>
      </c>
    </row>
    <row r="9" spans="1:12" x14ac:dyDescent="0.2">
      <c r="A9" s="60" t="s">
        <v>384</v>
      </c>
      <c r="B9" s="60" t="s">
        <v>385</v>
      </c>
      <c r="C9" s="60">
        <v>1</v>
      </c>
      <c r="D9" s="60">
        <v>837</v>
      </c>
      <c r="E9" s="60" t="s">
        <v>386</v>
      </c>
      <c r="I9" s="60" t="b">
        <v>0</v>
      </c>
      <c r="L9" s="60" t="b">
        <v>0</v>
      </c>
    </row>
    <row r="10" spans="1:12" x14ac:dyDescent="0.2">
      <c r="A10" s="60" t="s">
        <v>387</v>
      </c>
      <c r="B10" s="60" t="s">
        <v>388</v>
      </c>
      <c r="C10" s="60">
        <v>1</v>
      </c>
      <c r="D10" s="60">
        <v>845</v>
      </c>
      <c r="E10" s="60" t="s">
        <v>389</v>
      </c>
      <c r="L10" s="60" t="b">
        <v>0</v>
      </c>
    </row>
    <row r="11" spans="1:12" x14ac:dyDescent="0.2">
      <c r="A11" s="60" t="s">
        <v>390</v>
      </c>
      <c r="B11" s="60" t="s">
        <v>391</v>
      </c>
      <c r="C11" s="60">
        <v>1</v>
      </c>
      <c r="D11" s="60">
        <v>847</v>
      </c>
      <c r="E11" s="60" t="s">
        <v>392</v>
      </c>
      <c r="L11" s="60" t="b">
        <v>0</v>
      </c>
    </row>
    <row r="12" spans="1:12" x14ac:dyDescent="0.2">
      <c r="A12" s="60" t="s">
        <v>393</v>
      </c>
      <c r="B12" s="60" t="s">
        <v>394</v>
      </c>
      <c r="C12" s="60">
        <v>1</v>
      </c>
      <c r="D12" s="60">
        <v>145</v>
      </c>
      <c r="E12" s="60" t="s">
        <v>396</v>
      </c>
      <c r="L12" s="60" t="b">
        <v>0</v>
      </c>
    </row>
    <row r="13" spans="1:12" x14ac:dyDescent="0.2">
      <c r="A13" s="60" t="s">
        <v>397</v>
      </c>
      <c r="B13" s="60" t="s">
        <v>398</v>
      </c>
      <c r="C13" s="60">
        <v>1</v>
      </c>
      <c r="D13" s="60">
        <v>971</v>
      </c>
      <c r="E13" s="60" t="s">
        <v>399</v>
      </c>
      <c r="L13" s="60" t="b">
        <v>0</v>
      </c>
    </row>
    <row r="14" spans="1:12" x14ac:dyDescent="0.2">
      <c r="A14" s="60" t="s">
        <v>400</v>
      </c>
      <c r="B14" s="60" t="s">
        <v>401</v>
      </c>
      <c r="C14" s="60">
        <v>1</v>
      </c>
      <c r="D14" s="60">
        <v>118</v>
      </c>
      <c r="E14" s="60" t="s">
        <v>402</v>
      </c>
      <c r="L14" s="60" t="b">
        <v>0</v>
      </c>
    </row>
    <row r="15" spans="1:12" x14ac:dyDescent="0.2">
      <c r="A15" s="60" t="s">
        <v>403</v>
      </c>
      <c r="B15" s="60" t="s">
        <v>364</v>
      </c>
      <c r="C15" s="60">
        <v>1</v>
      </c>
      <c r="D15" s="60">
        <v>108</v>
      </c>
      <c r="E15" s="60" t="s">
        <v>365</v>
      </c>
      <c r="L15" s="60" t="b">
        <v>0</v>
      </c>
    </row>
    <row r="16" spans="1:12" x14ac:dyDescent="0.2">
      <c r="A16" s="60" t="s">
        <v>405</v>
      </c>
      <c r="B16" s="60" t="s">
        <v>394</v>
      </c>
      <c r="C16" s="60">
        <v>1</v>
      </c>
      <c r="D16" s="60">
        <v>834</v>
      </c>
      <c r="E16" s="60" t="s">
        <v>396</v>
      </c>
      <c r="L16" s="60" t="b">
        <v>0</v>
      </c>
    </row>
    <row r="17" spans="1:12" x14ac:dyDescent="0.2">
      <c r="A17" s="60" t="s">
        <v>406</v>
      </c>
      <c r="B17" s="60" t="s">
        <v>407</v>
      </c>
      <c r="C17" s="60">
        <v>1</v>
      </c>
      <c r="D17" s="60">
        <v>840</v>
      </c>
      <c r="E17" s="60" t="s">
        <v>408</v>
      </c>
      <c r="L17" s="60" t="b">
        <v>0</v>
      </c>
    </row>
    <row r="18" spans="1:12" x14ac:dyDescent="0.2">
      <c r="A18" s="60" t="s">
        <v>409</v>
      </c>
      <c r="B18" s="60" t="s">
        <v>388</v>
      </c>
      <c r="C18" s="60">
        <v>1</v>
      </c>
      <c r="D18" s="60">
        <v>858</v>
      </c>
      <c r="E18" s="60" t="s">
        <v>389</v>
      </c>
      <c r="L18" s="60" t="b">
        <v>0</v>
      </c>
    </row>
    <row r="19" spans="1:12" x14ac:dyDescent="0.2">
      <c r="A19" s="60" t="s">
        <v>410</v>
      </c>
      <c r="B19" s="60" t="s">
        <v>388</v>
      </c>
      <c r="C19" s="60">
        <v>1</v>
      </c>
      <c r="D19" s="60">
        <v>859</v>
      </c>
      <c r="E19" s="60" t="s">
        <v>389</v>
      </c>
      <c r="L19" s="60" t="b">
        <v>0</v>
      </c>
    </row>
    <row r="20" spans="1:12" x14ac:dyDescent="0.2">
      <c r="A20" s="60" t="s">
        <v>411</v>
      </c>
      <c r="B20" s="60" t="s">
        <v>412</v>
      </c>
      <c r="C20" s="60">
        <v>1</v>
      </c>
      <c r="D20" s="60">
        <v>860</v>
      </c>
      <c r="E20" s="60" t="s">
        <v>413</v>
      </c>
      <c r="L20" s="60" t="b">
        <v>0</v>
      </c>
    </row>
    <row r="21" spans="1:12" x14ac:dyDescent="0.2">
      <c r="A21" s="60" t="s">
        <v>414</v>
      </c>
      <c r="B21" s="60" t="s">
        <v>415</v>
      </c>
      <c r="C21" s="60">
        <v>1</v>
      </c>
      <c r="D21" s="60">
        <v>862</v>
      </c>
      <c r="E21" s="60" t="s">
        <v>416</v>
      </c>
      <c r="L21" s="60" t="b">
        <v>0</v>
      </c>
    </row>
    <row r="22" spans="1:12" x14ac:dyDescent="0.2">
      <c r="A22" s="60" t="s">
        <v>417</v>
      </c>
      <c r="B22" s="60" t="s">
        <v>401</v>
      </c>
      <c r="C22" s="60">
        <v>1</v>
      </c>
      <c r="D22" s="60">
        <v>863</v>
      </c>
      <c r="E22" s="60" t="s">
        <v>402</v>
      </c>
      <c r="L22" s="60" t="b">
        <v>0</v>
      </c>
    </row>
    <row r="23" spans="1:12" x14ac:dyDescent="0.2">
      <c r="A23" s="60" t="s">
        <v>418</v>
      </c>
      <c r="B23" s="60" t="s">
        <v>415</v>
      </c>
      <c r="C23" s="60">
        <v>1</v>
      </c>
      <c r="D23" s="60">
        <v>864</v>
      </c>
      <c r="E23" s="60" t="s">
        <v>416</v>
      </c>
      <c r="L23" s="60" t="b">
        <v>0</v>
      </c>
    </row>
    <row r="24" spans="1:12" x14ac:dyDescent="0.2">
      <c r="A24" s="60" t="s">
        <v>419</v>
      </c>
      <c r="B24" s="60" t="s">
        <v>394</v>
      </c>
      <c r="C24" s="60">
        <v>1</v>
      </c>
      <c r="D24" s="60">
        <v>865</v>
      </c>
      <c r="E24" s="60" t="s">
        <v>396</v>
      </c>
      <c r="L24" s="60" t="b">
        <v>0</v>
      </c>
    </row>
    <row r="25" spans="1:12" x14ac:dyDescent="0.2">
      <c r="A25" s="60" t="s">
        <v>420</v>
      </c>
      <c r="B25" s="60" t="s">
        <v>388</v>
      </c>
      <c r="C25" s="60">
        <v>1</v>
      </c>
      <c r="D25" s="60">
        <v>867</v>
      </c>
      <c r="E25" s="60" t="s">
        <v>389</v>
      </c>
      <c r="L25" s="60" t="b">
        <v>0</v>
      </c>
    </row>
    <row r="26" spans="1:12" x14ac:dyDescent="0.2">
      <c r="A26" s="60" t="s">
        <v>421</v>
      </c>
      <c r="B26" s="60" t="s">
        <v>422</v>
      </c>
      <c r="C26" s="60">
        <v>1</v>
      </c>
      <c r="D26" s="60">
        <v>871</v>
      </c>
      <c r="E26" s="60" t="s">
        <v>423</v>
      </c>
      <c r="F26" s="60" t="b">
        <v>0</v>
      </c>
      <c r="H26" s="60" t="b">
        <v>0</v>
      </c>
      <c r="I26" s="60" t="b">
        <v>0</v>
      </c>
      <c r="J26" s="60" t="b">
        <v>0</v>
      </c>
      <c r="K26" s="60" t="b">
        <v>0</v>
      </c>
      <c r="L26" s="60" t="b">
        <v>0</v>
      </c>
    </row>
    <row r="27" spans="1:12" x14ac:dyDescent="0.2">
      <c r="A27" s="60" t="s">
        <v>424</v>
      </c>
      <c r="B27" s="60" t="s">
        <v>401</v>
      </c>
      <c r="C27" s="60">
        <v>1</v>
      </c>
      <c r="D27" s="60">
        <v>842</v>
      </c>
      <c r="E27" s="60" t="s">
        <v>402</v>
      </c>
      <c r="F27" s="60" t="b">
        <v>0</v>
      </c>
      <c r="H27" s="60" t="b">
        <v>0</v>
      </c>
      <c r="I27" s="60" t="b">
        <v>0</v>
      </c>
      <c r="J27" s="60" t="b">
        <v>0</v>
      </c>
      <c r="K27" s="60" t="b">
        <v>0</v>
      </c>
      <c r="L27" s="60" t="b">
        <v>0</v>
      </c>
    </row>
    <row r="28" spans="1:12" x14ac:dyDescent="0.2">
      <c r="A28" s="60" t="s">
        <v>425</v>
      </c>
      <c r="B28" s="60" t="s">
        <v>422</v>
      </c>
      <c r="C28" s="60">
        <v>1</v>
      </c>
      <c r="D28" s="60">
        <v>844</v>
      </c>
      <c r="E28" s="60" t="s">
        <v>423</v>
      </c>
      <c r="F28" s="60" t="b">
        <v>0</v>
      </c>
      <c r="H28" s="60" t="b">
        <v>0</v>
      </c>
      <c r="I28" s="60" t="b">
        <v>0</v>
      </c>
      <c r="J28" s="60" t="b">
        <v>0</v>
      </c>
      <c r="K28" s="60" t="b">
        <v>0</v>
      </c>
      <c r="L28" s="60" t="b">
        <v>0</v>
      </c>
    </row>
    <row r="29" spans="1:12" x14ac:dyDescent="0.2">
      <c r="A29" s="60" t="s">
        <v>426</v>
      </c>
      <c r="B29" s="60" t="s">
        <v>385</v>
      </c>
      <c r="C29" s="60">
        <v>1</v>
      </c>
      <c r="D29" s="60">
        <v>839</v>
      </c>
      <c r="E29" s="60" t="s">
        <v>386</v>
      </c>
      <c r="F29" s="60" t="b">
        <v>0</v>
      </c>
      <c r="H29" s="60" t="b">
        <v>0</v>
      </c>
      <c r="I29" s="60" t="b">
        <v>0</v>
      </c>
      <c r="J29" s="60" t="b">
        <v>0</v>
      </c>
      <c r="K29" s="60" t="b">
        <v>0</v>
      </c>
      <c r="L29" s="60" t="b">
        <v>0</v>
      </c>
    </row>
    <row r="30" spans="1:12" x14ac:dyDescent="0.2">
      <c r="A30" s="60" t="s">
        <v>427</v>
      </c>
      <c r="B30" s="60" t="s">
        <v>428</v>
      </c>
      <c r="C30" s="60">
        <v>1</v>
      </c>
      <c r="D30" s="60">
        <v>142</v>
      </c>
      <c r="E30" s="60" t="s">
        <v>430</v>
      </c>
      <c r="F30" s="60" t="b">
        <v>0</v>
      </c>
      <c r="H30" s="60" t="b">
        <v>0</v>
      </c>
      <c r="I30" s="60" t="b">
        <v>0</v>
      </c>
      <c r="J30" s="60" t="b">
        <v>0</v>
      </c>
      <c r="K30" s="60" t="b">
        <v>0</v>
      </c>
      <c r="L30" s="60" t="b">
        <v>0</v>
      </c>
    </row>
    <row r="31" spans="1:12" x14ac:dyDescent="0.2">
      <c r="A31" s="60" t="s">
        <v>431</v>
      </c>
      <c r="B31" s="60" t="s">
        <v>367</v>
      </c>
      <c r="C31" s="60">
        <v>1</v>
      </c>
      <c r="D31" s="60">
        <v>110</v>
      </c>
      <c r="E31" s="60" t="s">
        <v>368</v>
      </c>
      <c r="L31" s="60" t="b">
        <v>0</v>
      </c>
    </row>
    <row r="32" spans="1:12" x14ac:dyDescent="0.2">
      <c r="A32" s="60" t="s">
        <v>433</v>
      </c>
      <c r="B32" s="60" t="s">
        <v>394</v>
      </c>
      <c r="C32" s="60">
        <v>1</v>
      </c>
      <c r="D32" s="60">
        <v>105</v>
      </c>
      <c r="E32" s="60" t="s">
        <v>396</v>
      </c>
      <c r="L32" s="60" t="b">
        <v>0</v>
      </c>
    </row>
    <row r="33" spans="1:12" x14ac:dyDescent="0.2">
      <c r="A33" s="60" t="s">
        <v>434</v>
      </c>
      <c r="B33" s="60" t="s">
        <v>435</v>
      </c>
      <c r="C33" s="60">
        <v>1</v>
      </c>
      <c r="D33" s="60">
        <v>102</v>
      </c>
      <c r="E33" s="60" t="s">
        <v>436</v>
      </c>
      <c r="L33" s="60" t="b">
        <v>0</v>
      </c>
    </row>
    <row r="34" spans="1:12" x14ac:dyDescent="0.2">
      <c r="A34" s="60" t="s">
        <v>437</v>
      </c>
      <c r="B34" s="60" t="s">
        <v>364</v>
      </c>
      <c r="C34" s="60">
        <v>1</v>
      </c>
      <c r="D34" s="60">
        <v>102</v>
      </c>
      <c r="E34" s="60" t="s">
        <v>365</v>
      </c>
      <c r="L34" s="60" t="b">
        <v>0</v>
      </c>
    </row>
    <row r="35" spans="1:12" x14ac:dyDescent="0.2">
      <c r="A35" s="60" t="s">
        <v>438</v>
      </c>
      <c r="B35" s="60" t="s">
        <v>439</v>
      </c>
      <c r="C35" s="60">
        <v>1</v>
      </c>
      <c r="D35" s="60">
        <v>111</v>
      </c>
      <c r="E35" s="60" t="s">
        <v>441</v>
      </c>
      <c r="L35" s="60" t="b">
        <v>0</v>
      </c>
    </row>
    <row r="36" spans="1:12" x14ac:dyDescent="0.2">
      <c r="A36" s="60" t="s">
        <v>442</v>
      </c>
      <c r="B36" s="60" t="s">
        <v>443</v>
      </c>
      <c r="C36" s="60">
        <v>1</v>
      </c>
      <c r="D36" s="60">
        <v>111</v>
      </c>
      <c r="E36" s="60" t="s">
        <v>444</v>
      </c>
      <c r="L36" s="60" t="b">
        <v>0</v>
      </c>
    </row>
    <row r="37" spans="1:12" x14ac:dyDescent="0.2">
      <c r="A37" s="60" t="s">
        <v>445</v>
      </c>
      <c r="B37" s="60" t="s">
        <v>446</v>
      </c>
      <c r="C37" s="60">
        <v>1</v>
      </c>
      <c r="D37" s="60">
        <v>111</v>
      </c>
      <c r="E37" s="60" t="s">
        <v>447</v>
      </c>
      <c r="L37" s="60" t="b">
        <v>0</v>
      </c>
    </row>
    <row r="38" spans="1:12" x14ac:dyDescent="0.2">
      <c r="A38" s="60" t="s">
        <v>448</v>
      </c>
      <c r="B38" s="60" t="s">
        <v>373</v>
      </c>
      <c r="C38" s="60">
        <v>1</v>
      </c>
      <c r="D38" s="60">
        <v>111</v>
      </c>
      <c r="E38" s="60" t="s">
        <v>374</v>
      </c>
      <c r="L38" s="60" t="b">
        <v>0</v>
      </c>
    </row>
    <row r="39" spans="1:12" x14ac:dyDescent="0.2">
      <c r="A39" s="60" t="s">
        <v>449</v>
      </c>
      <c r="B39" s="60" t="s">
        <v>439</v>
      </c>
      <c r="C39" s="60">
        <v>1</v>
      </c>
      <c r="D39" s="60">
        <v>125</v>
      </c>
      <c r="E39" s="60" t="s">
        <v>441</v>
      </c>
      <c r="L39" s="60" t="b">
        <v>0</v>
      </c>
    </row>
    <row r="40" spans="1:12" x14ac:dyDescent="0.2">
      <c r="A40" s="60" t="s">
        <v>450</v>
      </c>
      <c r="B40" s="60" t="s">
        <v>439</v>
      </c>
      <c r="C40" s="60">
        <v>1</v>
      </c>
      <c r="D40" s="60">
        <v>113</v>
      </c>
      <c r="E40" s="60" t="s">
        <v>441</v>
      </c>
      <c r="L40" s="60" t="b">
        <v>0</v>
      </c>
    </row>
    <row r="41" spans="1:12" x14ac:dyDescent="0.2">
      <c r="A41" s="60" t="s">
        <v>452</v>
      </c>
      <c r="B41" s="60" t="s">
        <v>439</v>
      </c>
      <c r="C41" s="60">
        <v>1</v>
      </c>
      <c r="D41" s="60">
        <v>114</v>
      </c>
      <c r="E41" s="60" t="s">
        <v>441</v>
      </c>
      <c r="L41" s="60" t="b">
        <v>0</v>
      </c>
    </row>
    <row r="42" spans="1:12" x14ac:dyDescent="0.2">
      <c r="A42" s="60" t="s">
        <v>453</v>
      </c>
      <c r="B42" s="60" t="s">
        <v>439</v>
      </c>
      <c r="C42" s="60">
        <v>1</v>
      </c>
      <c r="D42" s="60">
        <v>115</v>
      </c>
      <c r="E42" s="60" t="s">
        <v>441</v>
      </c>
      <c r="L42" s="60" t="b">
        <v>0</v>
      </c>
    </row>
    <row r="43" spans="1:12" x14ac:dyDescent="0.2">
      <c r="A43" s="60" t="s">
        <v>454</v>
      </c>
      <c r="B43" s="60" t="s">
        <v>439</v>
      </c>
      <c r="C43" s="60">
        <v>1</v>
      </c>
      <c r="D43" s="60">
        <v>116</v>
      </c>
      <c r="E43" s="60" t="s">
        <v>441</v>
      </c>
      <c r="L43" s="60" t="b">
        <v>0</v>
      </c>
    </row>
    <row r="44" spans="1:12" x14ac:dyDescent="0.2">
      <c r="A44" s="60" t="s">
        <v>455</v>
      </c>
      <c r="B44" s="60" t="s">
        <v>439</v>
      </c>
      <c r="C44" s="60">
        <v>1</v>
      </c>
      <c r="D44" s="60">
        <v>103</v>
      </c>
      <c r="E44" s="60" t="s">
        <v>441</v>
      </c>
      <c r="L44" s="60" t="b">
        <v>0</v>
      </c>
    </row>
    <row r="45" spans="1:12" x14ac:dyDescent="0.2">
      <c r="A45" s="60" t="s">
        <v>456</v>
      </c>
      <c r="B45" s="60" t="s">
        <v>457</v>
      </c>
      <c r="C45" s="60">
        <v>1</v>
      </c>
      <c r="D45" s="60">
        <v>233</v>
      </c>
      <c r="E45" s="60" t="s">
        <v>458</v>
      </c>
      <c r="L45" s="60" t="b">
        <v>0</v>
      </c>
    </row>
    <row r="46" spans="1:12" x14ac:dyDescent="0.2">
      <c r="A46" s="60" t="s">
        <v>459</v>
      </c>
      <c r="B46" s="60" t="s">
        <v>446</v>
      </c>
      <c r="C46" s="60">
        <v>1</v>
      </c>
      <c r="D46" s="60">
        <v>112</v>
      </c>
      <c r="E46" s="60" t="s">
        <v>447</v>
      </c>
      <c r="L46" s="60" t="b">
        <v>0</v>
      </c>
    </row>
    <row r="47" spans="1:12" x14ac:dyDescent="0.2">
      <c r="A47" s="60" t="s">
        <v>461</v>
      </c>
      <c r="B47" s="60" t="s">
        <v>462</v>
      </c>
      <c r="C47" s="60">
        <v>1</v>
      </c>
      <c r="D47" s="60">
        <v>848</v>
      </c>
      <c r="E47" s="60" t="s">
        <v>463</v>
      </c>
      <c r="L47" s="60" t="b">
        <v>0</v>
      </c>
    </row>
    <row r="48" spans="1:12" x14ac:dyDescent="0.2">
      <c r="A48" s="60" t="s">
        <v>464</v>
      </c>
      <c r="B48" s="60" t="s">
        <v>465</v>
      </c>
      <c r="C48" s="60">
        <v>1</v>
      </c>
      <c r="D48" s="60">
        <v>160</v>
      </c>
      <c r="E48" s="60" t="s">
        <v>466</v>
      </c>
      <c r="L48" s="60" t="b">
        <v>0</v>
      </c>
    </row>
    <row r="49" spans="1:12" x14ac:dyDescent="0.2">
      <c r="A49" s="60" t="s">
        <v>467</v>
      </c>
      <c r="B49" s="60" t="s">
        <v>462</v>
      </c>
      <c r="C49" s="60">
        <v>1</v>
      </c>
      <c r="D49" s="60">
        <v>117</v>
      </c>
      <c r="E49" s="60" t="s">
        <v>463</v>
      </c>
      <c r="L49" s="60" t="b">
        <v>0</v>
      </c>
    </row>
    <row r="50" spans="1:12" x14ac:dyDescent="0.2">
      <c r="A50" s="60" t="s">
        <v>468</v>
      </c>
      <c r="B50" s="60" t="s">
        <v>457</v>
      </c>
      <c r="C50" s="60">
        <v>1</v>
      </c>
      <c r="D50" s="60">
        <v>117</v>
      </c>
      <c r="E50" s="60" t="s">
        <v>458</v>
      </c>
      <c r="L50" s="60" t="b">
        <v>0</v>
      </c>
    </row>
    <row r="51" spans="1:12" x14ac:dyDescent="0.2">
      <c r="A51" s="60" t="s">
        <v>469</v>
      </c>
      <c r="B51" s="60" t="s">
        <v>435</v>
      </c>
      <c r="C51" s="60">
        <v>1</v>
      </c>
      <c r="D51" s="60">
        <v>104</v>
      </c>
      <c r="E51" s="60" t="s">
        <v>436</v>
      </c>
      <c r="L51" s="60" t="b">
        <v>0</v>
      </c>
    </row>
    <row r="52" spans="1:12" x14ac:dyDescent="0.2">
      <c r="A52" s="60" t="s">
        <v>470</v>
      </c>
      <c r="B52" s="60" t="s">
        <v>373</v>
      </c>
      <c r="C52" s="60">
        <v>1</v>
      </c>
      <c r="D52" s="60">
        <v>121</v>
      </c>
      <c r="E52" s="60" t="s">
        <v>471</v>
      </c>
      <c r="L52" s="60" t="b">
        <v>0</v>
      </c>
    </row>
    <row r="53" spans="1:12" x14ac:dyDescent="0.2">
      <c r="A53" s="60" t="s">
        <v>472</v>
      </c>
      <c r="B53" s="60" t="s">
        <v>473</v>
      </c>
      <c r="C53" s="60">
        <v>1</v>
      </c>
      <c r="D53" s="60">
        <v>121</v>
      </c>
      <c r="E53" s="60" t="s">
        <v>474</v>
      </c>
      <c r="L53" s="60" t="b">
        <v>0</v>
      </c>
    </row>
    <row r="54" spans="1:12" x14ac:dyDescent="0.2">
      <c r="A54" s="60" t="s">
        <v>475</v>
      </c>
      <c r="B54" s="60" t="s">
        <v>394</v>
      </c>
      <c r="C54" s="60">
        <v>1</v>
      </c>
      <c r="D54" s="60">
        <v>121</v>
      </c>
      <c r="E54" s="60" t="s">
        <v>396</v>
      </c>
      <c r="L54" s="60" t="b">
        <v>0</v>
      </c>
    </row>
    <row r="55" spans="1:12" x14ac:dyDescent="0.2">
      <c r="A55" s="60" t="s">
        <v>476</v>
      </c>
      <c r="B55" s="60" t="s">
        <v>477</v>
      </c>
      <c r="C55" s="60">
        <v>1</v>
      </c>
      <c r="D55" s="60">
        <v>121</v>
      </c>
      <c r="E55" s="60" t="s">
        <v>478</v>
      </c>
      <c r="L55" s="60" t="b">
        <v>0</v>
      </c>
    </row>
    <row r="56" spans="1:12" x14ac:dyDescent="0.2">
      <c r="A56" s="60" t="s">
        <v>479</v>
      </c>
      <c r="B56" s="60" t="s">
        <v>373</v>
      </c>
      <c r="C56" s="60">
        <v>1</v>
      </c>
      <c r="D56" s="60">
        <v>119</v>
      </c>
      <c r="E56" s="60" t="s">
        <v>471</v>
      </c>
      <c r="L56" s="60" t="b">
        <v>0</v>
      </c>
    </row>
    <row r="57" spans="1:12" x14ac:dyDescent="0.2">
      <c r="A57" s="60" t="s">
        <v>480</v>
      </c>
      <c r="B57" s="60" t="s">
        <v>481</v>
      </c>
      <c r="C57" s="60">
        <v>1</v>
      </c>
      <c r="D57" s="60">
        <v>141</v>
      </c>
      <c r="E57" s="60" t="s">
        <v>482</v>
      </c>
      <c r="L57" s="60" t="b">
        <v>0</v>
      </c>
    </row>
    <row r="58" spans="1:12" x14ac:dyDescent="0.2">
      <c r="A58" s="60" t="s">
        <v>483</v>
      </c>
      <c r="B58" s="60" t="s">
        <v>484</v>
      </c>
      <c r="C58" s="60">
        <v>1</v>
      </c>
      <c r="D58" s="60">
        <v>141</v>
      </c>
      <c r="E58" s="60" t="s">
        <v>485</v>
      </c>
      <c r="L58" s="60" t="b">
        <v>0</v>
      </c>
    </row>
    <row r="59" spans="1:12" x14ac:dyDescent="0.2">
      <c r="A59" s="60" t="s">
        <v>486</v>
      </c>
      <c r="B59" s="60" t="s">
        <v>487</v>
      </c>
      <c r="C59" s="60">
        <v>1</v>
      </c>
      <c r="D59" s="60">
        <v>141</v>
      </c>
      <c r="E59" s="60" t="s">
        <v>488</v>
      </c>
      <c r="L59" s="60" t="b">
        <v>0</v>
      </c>
    </row>
    <row r="60" spans="1:12" x14ac:dyDescent="0.2">
      <c r="A60" s="60" t="s">
        <v>489</v>
      </c>
      <c r="B60" s="60" t="s">
        <v>356</v>
      </c>
      <c r="C60" s="60">
        <v>1</v>
      </c>
      <c r="D60" s="60">
        <v>141</v>
      </c>
      <c r="F60" s="60" t="b">
        <v>1</v>
      </c>
      <c r="L60" s="60" t="b">
        <v>0</v>
      </c>
    </row>
    <row r="61" spans="1:12" x14ac:dyDescent="0.2">
      <c r="A61" s="60" t="s">
        <v>490</v>
      </c>
      <c r="B61" s="60" t="s">
        <v>491</v>
      </c>
      <c r="C61" s="60">
        <v>1</v>
      </c>
      <c r="D61" s="60">
        <v>141</v>
      </c>
      <c r="E61" s="60" t="s">
        <v>492</v>
      </c>
      <c r="F61" s="60" t="b">
        <v>0</v>
      </c>
      <c r="H61" s="60" t="b">
        <v>0</v>
      </c>
      <c r="I61" s="60" t="b">
        <v>0</v>
      </c>
      <c r="J61" s="60" t="b">
        <v>0</v>
      </c>
      <c r="K61" s="60" t="b">
        <v>0</v>
      </c>
      <c r="L61" s="60" t="b">
        <v>1</v>
      </c>
    </row>
    <row r="62" spans="1:12" x14ac:dyDescent="0.2">
      <c r="A62" s="60" t="s">
        <v>493</v>
      </c>
      <c r="B62" s="60" t="s">
        <v>494</v>
      </c>
      <c r="C62" s="60">
        <v>1</v>
      </c>
      <c r="D62" s="60">
        <v>143</v>
      </c>
      <c r="E62" s="60" t="s">
        <v>496</v>
      </c>
      <c r="L62" s="60" t="b">
        <v>0</v>
      </c>
    </row>
    <row r="63" spans="1:12" x14ac:dyDescent="0.2">
      <c r="A63" s="60" t="s">
        <v>497</v>
      </c>
      <c r="B63" s="60" t="s">
        <v>498</v>
      </c>
      <c r="C63" s="60">
        <v>1</v>
      </c>
      <c r="D63" s="60">
        <v>166</v>
      </c>
      <c r="E63" s="60" t="s">
        <v>499</v>
      </c>
      <c r="L63" s="60" t="b">
        <v>0</v>
      </c>
    </row>
    <row r="64" spans="1:12" x14ac:dyDescent="0.2">
      <c r="A64" s="60" t="s">
        <v>500</v>
      </c>
      <c r="B64" s="60" t="s">
        <v>501</v>
      </c>
      <c r="C64" s="60">
        <v>1</v>
      </c>
      <c r="D64" s="60">
        <v>147</v>
      </c>
      <c r="E64" s="60" t="s">
        <v>502</v>
      </c>
      <c r="F64" s="60" t="b">
        <v>0</v>
      </c>
      <c r="H64" s="60" t="b">
        <v>0</v>
      </c>
      <c r="I64" s="60" t="b">
        <v>0</v>
      </c>
      <c r="J64" s="60" t="b">
        <v>0</v>
      </c>
      <c r="K64" s="60" t="b">
        <v>0</v>
      </c>
      <c r="L64" s="60" t="b">
        <v>1</v>
      </c>
    </row>
    <row r="65" spans="1:12" x14ac:dyDescent="0.2">
      <c r="A65" s="60" t="s">
        <v>503</v>
      </c>
      <c r="B65" s="60" t="s">
        <v>394</v>
      </c>
      <c r="C65" s="60">
        <v>1</v>
      </c>
      <c r="D65" s="60">
        <v>921</v>
      </c>
      <c r="E65" s="60" t="s">
        <v>396</v>
      </c>
      <c r="L65" s="60" t="b">
        <v>0</v>
      </c>
    </row>
    <row r="66" spans="1:12" x14ac:dyDescent="0.2">
      <c r="A66" s="60" t="s">
        <v>504</v>
      </c>
      <c r="B66" s="60" t="s">
        <v>373</v>
      </c>
      <c r="C66" s="60">
        <v>1</v>
      </c>
      <c r="D66" s="60">
        <v>180</v>
      </c>
      <c r="E66" s="60" t="s">
        <v>471</v>
      </c>
      <c r="L66" s="60" t="b">
        <v>0</v>
      </c>
    </row>
    <row r="67" spans="1:12" x14ac:dyDescent="0.2">
      <c r="A67" s="60" t="s">
        <v>505</v>
      </c>
      <c r="B67" s="60" t="s">
        <v>506</v>
      </c>
      <c r="C67" s="60">
        <v>1</v>
      </c>
      <c r="D67" s="60">
        <v>157</v>
      </c>
      <c r="E67" s="60" t="s">
        <v>507</v>
      </c>
      <c r="L67" s="60" t="b">
        <v>0</v>
      </c>
    </row>
    <row r="68" spans="1:12" x14ac:dyDescent="0.2">
      <c r="A68" s="60" t="s">
        <v>508</v>
      </c>
      <c r="B68" s="60" t="s">
        <v>509</v>
      </c>
      <c r="C68" s="60">
        <v>1</v>
      </c>
      <c r="D68" s="60">
        <v>157</v>
      </c>
      <c r="E68" s="60" t="s">
        <v>510</v>
      </c>
      <c r="L68" s="60" t="b">
        <v>0</v>
      </c>
    </row>
    <row r="69" spans="1:12" x14ac:dyDescent="0.2">
      <c r="A69" s="60" t="s">
        <v>511</v>
      </c>
      <c r="B69" s="60" t="s">
        <v>512</v>
      </c>
      <c r="C69" s="60">
        <v>1</v>
      </c>
      <c r="D69" s="60">
        <v>157</v>
      </c>
      <c r="E69" s="60" t="s">
        <v>513</v>
      </c>
      <c r="L69" s="60" t="b">
        <v>0</v>
      </c>
    </row>
    <row r="70" spans="1:12" x14ac:dyDescent="0.2">
      <c r="A70" s="60" t="s">
        <v>514</v>
      </c>
      <c r="B70" s="60" t="s">
        <v>515</v>
      </c>
      <c r="C70" s="60">
        <v>1</v>
      </c>
      <c r="D70" s="60">
        <v>157</v>
      </c>
      <c r="E70" s="60" t="s">
        <v>516</v>
      </c>
      <c r="L70" s="60" t="b">
        <v>0</v>
      </c>
    </row>
    <row r="71" spans="1:12" x14ac:dyDescent="0.2">
      <c r="A71" s="60" t="s">
        <v>517</v>
      </c>
      <c r="B71" s="60" t="s">
        <v>518</v>
      </c>
      <c r="C71" s="60">
        <v>1</v>
      </c>
      <c r="D71" s="60">
        <v>157</v>
      </c>
      <c r="E71" s="60" t="s">
        <v>519</v>
      </c>
      <c r="L71" s="60" t="b">
        <v>0</v>
      </c>
    </row>
    <row r="72" spans="1:12" x14ac:dyDescent="0.2">
      <c r="A72" s="60" t="s">
        <v>520</v>
      </c>
      <c r="B72" s="60" t="s">
        <v>521</v>
      </c>
      <c r="C72" s="60">
        <v>1</v>
      </c>
      <c r="D72" s="60">
        <v>157</v>
      </c>
      <c r="E72" s="60" t="s">
        <v>522</v>
      </c>
      <c r="L72" s="60" t="b">
        <v>0</v>
      </c>
    </row>
    <row r="73" spans="1:12" x14ac:dyDescent="0.2">
      <c r="A73" s="60" t="s">
        <v>523</v>
      </c>
      <c r="B73" s="60" t="s">
        <v>524</v>
      </c>
      <c r="C73" s="60">
        <v>1</v>
      </c>
      <c r="D73" s="60">
        <v>157</v>
      </c>
      <c r="E73" s="60" t="s">
        <v>525</v>
      </c>
      <c r="L73" s="60" t="b">
        <v>0</v>
      </c>
    </row>
    <row r="74" spans="1:12" x14ac:dyDescent="0.2">
      <c r="A74" s="60" t="s">
        <v>526</v>
      </c>
      <c r="B74" s="60" t="s">
        <v>373</v>
      </c>
      <c r="C74" s="60">
        <v>1</v>
      </c>
      <c r="D74" s="60">
        <v>157</v>
      </c>
      <c r="E74" s="60" t="s">
        <v>471</v>
      </c>
      <c r="L74" s="60" t="b">
        <v>0</v>
      </c>
    </row>
    <row r="75" spans="1:12" x14ac:dyDescent="0.2">
      <c r="A75" s="60" t="s">
        <v>527</v>
      </c>
      <c r="B75" s="60" t="s">
        <v>528</v>
      </c>
      <c r="C75" s="60">
        <v>1</v>
      </c>
      <c r="D75" s="60">
        <v>194</v>
      </c>
      <c r="E75" s="60" t="s">
        <v>529</v>
      </c>
      <c r="L75" s="60" t="b">
        <v>0</v>
      </c>
    </row>
    <row r="76" spans="1:12" x14ac:dyDescent="0.2">
      <c r="A76" s="60" t="s">
        <v>530</v>
      </c>
      <c r="B76" s="60" t="s">
        <v>531</v>
      </c>
      <c r="C76" s="60">
        <v>1</v>
      </c>
      <c r="D76" s="60">
        <v>194</v>
      </c>
      <c r="E76" s="60" t="s">
        <v>532</v>
      </c>
      <c r="L76" s="60" t="b">
        <v>0</v>
      </c>
    </row>
    <row r="77" spans="1:12" x14ac:dyDescent="0.2">
      <c r="A77" s="60" t="s">
        <v>533</v>
      </c>
      <c r="B77" s="60" t="s">
        <v>534</v>
      </c>
      <c r="C77" s="60">
        <v>1</v>
      </c>
      <c r="D77" s="60">
        <v>194</v>
      </c>
      <c r="E77" s="60" t="s">
        <v>535</v>
      </c>
      <c r="L77" s="60" t="b">
        <v>0</v>
      </c>
    </row>
    <row r="78" spans="1:12" x14ac:dyDescent="0.2">
      <c r="A78" s="60" t="s">
        <v>536</v>
      </c>
      <c r="B78" s="60" t="s">
        <v>537</v>
      </c>
      <c r="C78" s="60">
        <v>1</v>
      </c>
      <c r="D78" s="60">
        <v>194</v>
      </c>
      <c r="E78" s="60" t="s">
        <v>538</v>
      </c>
      <c r="L78" s="60" t="b">
        <v>0</v>
      </c>
    </row>
    <row r="79" spans="1:12" x14ac:dyDescent="0.2">
      <c r="A79" s="60" t="s">
        <v>539</v>
      </c>
      <c r="B79" s="60" t="s">
        <v>540</v>
      </c>
      <c r="C79" s="60">
        <v>1</v>
      </c>
      <c r="D79" s="60">
        <v>194</v>
      </c>
      <c r="E79" s="60" t="s">
        <v>541</v>
      </c>
      <c r="L79" s="60" t="b">
        <v>0</v>
      </c>
    </row>
    <row r="80" spans="1:12" x14ac:dyDescent="0.2">
      <c r="A80" s="60" t="s">
        <v>542</v>
      </c>
      <c r="B80" s="60" t="s">
        <v>543</v>
      </c>
      <c r="C80" s="60">
        <v>1</v>
      </c>
      <c r="D80" s="60">
        <v>194</v>
      </c>
      <c r="E80" s="60" t="s">
        <v>544</v>
      </c>
      <c r="L80" s="60" t="b">
        <v>0</v>
      </c>
    </row>
    <row r="81" spans="1:12" x14ac:dyDescent="0.2">
      <c r="A81" s="60" t="s">
        <v>545</v>
      </c>
      <c r="B81" s="60" t="s">
        <v>373</v>
      </c>
      <c r="C81" s="60">
        <v>1</v>
      </c>
      <c r="D81" s="60">
        <v>194</v>
      </c>
      <c r="E81" s="60" t="s">
        <v>471</v>
      </c>
      <c r="L81" s="60" t="b">
        <v>0</v>
      </c>
    </row>
    <row r="82" spans="1:12" x14ac:dyDescent="0.2">
      <c r="A82" s="60" t="s">
        <v>546</v>
      </c>
      <c r="B82" s="60" t="s">
        <v>491</v>
      </c>
      <c r="C82" s="60">
        <v>1</v>
      </c>
      <c r="D82" s="60">
        <v>129</v>
      </c>
      <c r="E82" s="60" t="s">
        <v>492</v>
      </c>
      <c r="L82" s="60" t="b">
        <v>0</v>
      </c>
    </row>
    <row r="83" spans="1:12" x14ac:dyDescent="0.2">
      <c r="A83" s="60" t="s">
        <v>547</v>
      </c>
      <c r="B83" s="60" t="s">
        <v>491</v>
      </c>
      <c r="C83" s="60">
        <v>1</v>
      </c>
      <c r="D83" s="60">
        <v>149</v>
      </c>
      <c r="E83" s="60" t="s">
        <v>492</v>
      </c>
      <c r="L83" s="60" t="b">
        <v>0</v>
      </c>
    </row>
    <row r="84" spans="1:12" x14ac:dyDescent="0.2">
      <c r="A84" s="60" t="s">
        <v>548</v>
      </c>
      <c r="B84" s="60" t="s">
        <v>549</v>
      </c>
      <c r="C84" s="60">
        <v>1</v>
      </c>
      <c r="D84" s="60">
        <v>132</v>
      </c>
      <c r="E84" s="60" t="s">
        <v>550</v>
      </c>
      <c r="L84" s="60" t="b">
        <v>0</v>
      </c>
    </row>
    <row r="85" spans="1:12" x14ac:dyDescent="0.2">
      <c r="A85" s="60" t="s">
        <v>551</v>
      </c>
      <c r="B85" s="60" t="s">
        <v>552</v>
      </c>
      <c r="C85" s="60">
        <v>1</v>
      </c>
      <c r="D85" s="60">
        <v>132</v>
      </c>
      <c r="E85" s="60" t="s">
        <v>553</v>
      </c>
      <c r="L85" s="60" t="b">
        <v>0</v>
      </c>
    </row>
    <row r="86" spans="1:12" x14ac:dyDescent="0.2">
      <c r="A86" s="60" t="s">
        <v>554</v>
      </c>
      <c r="B86" s="60" t="s">
        <v>373</v>
      </c>
      <c r="C86" s="60">
        <v>1</v>
      </c>
      <c r="D86" s="60">
        <v>193</v>
      </c>
      <c r="E86" s="60" t="s">
        <v>471</v>
      </c>
      <c r="L86" s="60" t="b">
        <v>0</v>
      </c>
    </row>
    <row r="87" spans="1:12" x14ac:dyDescent="0.2">
      <c r="A87" s="60" t="s">
        <v>555</v>
      </c>
      <c r="B87" s="60" t="s">
        <v>556</v>
      </c>
      <c r="C87" s="60">
        <v>1</v>
      </c>
      <c r="D87" s="60">
        <v>301</v>
      </c>
      <c r="E87" s="60" t="s">
        <v>557</v>
      </c>
      <c r="L87" s="60" t="b">
        <v>0</v>
      </c>
    </row>
    <row r="88" spans="1:12" x14ac:dyDescent="0.2">
      <c r="A88" s="60" t="s">
        <v>558</v>
      </c>
      <c r="B88" s="60" t="s">
        <v>559</v>
      </c>
      <c r="C88" s="60">
        <v>1</v>
      </c>
      <c r="D88" s="60">
        <v>301</v>
      </c>
      <c r="E88" s="60" t="s">
        <v>560</v>
      </c>
      <c r="L88" s="60" t="b">
        <v>0</v>
      </c>
    </row>
    <row r="89" spans="1:12" x14ac:dyDescent="0.2">
      <c r="A89" s="60" t="s">
        <v>561</v>
      </c>
      <c r="B89" s="60" t="s">
        <v>562</v>
      </c>
      <c r="C89" s="60">
        <v>1</v>
      </c>
      <c r="D89" s="60">
        <v>301</v>
      </c>
      <c r="E89" s="60" t="s">
        <v>563</v>
      </c>
      <c r="L89" s="60" t="b">
        <v>0</v>
      </c>
    </row>
    <row r="90" spans="1:12" x14ac:dyDescent="0.2">
      <c r="A90" s="60" t="s">
        <v>564</v>
      </c>
      <c r="B90" s="60" t="s">
        <v>415</v>
      </c>
      <c r="C90" s="60">
        <v>1</v>
      </c>
      <c r="D90" s="60">
        <v>301</v>
      </c>
      <c r="E90" s="60" t="s">
        <v>416</v>
      </c>
      <c r="F90" s="60" t="b">
        <v>0</v>
      </c>
      <c r="H90" s="60" t="b">
        <v>0</v>
      </c>
      <c r="I90" s="60" t="b">
        <v>0</v>
      </c>
      <c r="J90" s="60" t="b">
        <v>0</v>
      </c>
      <c r="K90" s="60" t="b">
        <v>0</v>
      </c>
      <c r="L90" s="60" t="b">
        <v>0</v>
      </c>
    </row>
    <row r="91" spans="1:12" x14ac:dyDescent="0.2">
      <c r="A91" s="60" t="s">
        <v>565</v>
      </c>
      <c r="B91" s="60" t="s">
        <v>566</v>
      </c>
      <c r="C91" s="60">
        <v>1</v>
      </c>
      <c r="D91" s="60">
        <v>301</v>
      </c>
      <c r="E91" s="60" t="s">
        <v>567</v>
      </c>
      <c r="L91" s="60" t="b">
        <v>0</v>
      </c>
    </row>
    <row r="92" spans="1:12" x14ac:dyDescent="0.2">
      <c r="A92" s="60" t="s">
        <v>568</v>
      </c>
      <c r="B92" s="60" t="s">
        <v>569</v>
      </c>
      <c r="C92" s="60">
        <v>1</v>
      </c>
      <c r="D92" s="60">
        <v>301</v>
      </c>
      <c r="E92" s="60" t="s">
        <v>570</v>
      </c>
      <c r="L92" s="60" t="b">
        <v>0</v>
      </c>
    </row>
    <row r="93" spans="1:12" x14ac:dyDescent="0.2">
      <c r="A93" s="60" t="s">
        <v>571</v>
      </c>
      <c r="B93" s="60" t="s">
        <v>412</v>
      </c>
      <c r="C93" s="60">
        <v>1</v>
      </c>
      <c r="D93" s="60">
        <v>301</v>
      </c>
      <c r="E93" s="60" t="s">
        <v>413</v>
      </c>
      <c r="L93" s="60" t="b">
        <v>0</v>
      </c>
    </row>
    <row r="94" spans="1:12" x14ac:dyDescent="0.2">
      <c r="A94" s="60" t="s">
        <v>572</v>
      </c>
      <c r="B94" s="60" t="s">
        <v>487</v>
      </c>
      <c r="C94" s="60">
        <v>1</v>
      </c>
      <c r="D94" s="60">
        <v>301</v>
      </c>
      <c r="E94" s="60" t="s">
        <v>488</v>
      </c>
      <c r="L94" s="60" t="b">
        <v>0</v>
      </c>
    </row>
    <row r="95" spans="1:12" x14ac:dyDescent="0.2">
      <c r="A95" s="60" t="s">
        <v>573</v>
      </c>
      <c r="B95" s="60" t="s">
        <v>574</v>
      </c>
      <c r="C95" s="60">
        <v>1</v>
      </c>
      <c r="D95" s="60">
        <v>301</v>
      </c>
      <c r="E95" s="60" t="s">
        <v>575</v>
      </c>
      <c r="L95" s="60" t="b">
        <v>0</v>
      </c>
    </row>
    <row r="96" spans="1:12" x14ac:dyDescent="0.2">
      <c r="A96" s="60" t="s">
        <v>576</v>
      </c>
      <c r="B96" s="60" t="s">
        <v>577</v>
      </c>
      <c r="C96" s="60">
        <v>1</v>
      </c>
      <c r="D96" s="60">
        <v>301</v>
      </c>
      <c r="E96" s="60" t="s">
        <v>578</v>
      </c>
      <c r="L96" s="60" t="b">
        <v>0</v>
      </c>
    </row>
    <row r="97" spans="1:12" x14ac:dyDescent="0.2">
      <c r="A97" s="60" t="s">
        <v>579</v>
      </c>
      <c r="B97" s="60" t="s">
        <v>580</v>
      </c>
      <c r="C97" s="60">
        <v>1</v>
      </c>
      <c r="D97" s="60">
        <v>301</v>
      </c>
      <c r="E97" s="60" t="s">
        <v>581</v>
      </c>
      <c r="L97" s="60" t="b">
        <v>0</v>
      </c>
    </row>
    <row r="98" spans="1:12" x14ac:dyDescent="0.2">
      <c r="A98" s="60" t="s">
        <v>582</v>
      </c>
      <c r="B98" s="60" t="s">
        <v>373</v>
      </c>
      <c r="C98" s="60">
        <v>1</v>
      </c>
      <c r="D98" s="60">
        <v>301</v>
      </c>
      <c r="E98" s="60" t="s">
        <v>583</v>
      </c>
      <c r="L98" s="60" t="b">
        <v>0</v>
      </c>
    </row>
    <row r="99" spans="1:12" x14ac:dyDescent="0.2">
      <c r="A99" s="60" t="s">
        <v>584</v>
      </c>
      <c r="B99" s="60" t="s">
        <v>585</v>
      </c>
      <c r="C99" s="60">
        <v>1</v>
      </c>
      <c r="D99" s="60">
        <v>411</v>
      </c>
      <c r="E99" s="60" t="s">
        <v>586</v>
      </c>
      <c r="L99" s="60" t="b">
        <v>0</v>
      </c>
    </row>
    <row r="100" spans="1:12" x14ac:dyDescent="0.2">
      <c r="A100" s="60" t="s">
        <v>587</v>
      </c>
      <c r="B100" s="60" t="s">
        <v>588</v>
      </c>
      <c r="C100" s="60">
        <v>1</v>
      </c>
      <c r="D100" s="60">
        <v>307</v>
      </c>
      <c r="E100" s="60" t="s">
        <v>589</v>
      </c>
      <c r="L100" s="60" t="b">
        <v>0</v>
      </c>
    </row>
    <row r="101" spans="1:12" x14ac:dyDescent="0.2">
      <c r="A101" s="60" t="s">
        <v>590</v>
      </c>
      <c r="B101" s="60" t="s">
        <v>373</v>
      </c>
      <c r="C101" s="60">
        <v>1</v>
      </c>
      <c r="D101" s="60">
        <v>192</v>
      </c>
      <c r="E101" s="60" t="s">
        <v>471</v>
      </c>
      <c r="L101" s="60" t="b">
        <v>0</v>
      </c>
    </row>
    <row r="102" spans="1:12" x14ac:dyDescent="0.2">
      <c r="A102" s="60" t="s">
        <v>591</v>
      </c>
      <c r="B102" s="60" t="s">
        <v>415</v>
      </c>
      <c r="C102" s="60">
        <v>1</v>
      </c>
      <c r="D102" s="60">
        <v>312</v>
      </c>
      <c r="E102" s="60" t="s">
        <v>416</v>
      </c>
      <c r="L102" s="60" t="b">
        <v>0</v>
      </c>
    </row>
    <row r="103" spans="1:12" x14ac:dyDescent="0.2">
      <c r="A103" s="60" t="s">
        <v>592</v>
      </c>
      <c r="B103" s="60" t="s">
        <v>457</v>
      </c>
      <c r="C103" s="60">
        <v>1</v>
      </c>
      <c r="D103" s="60">
        <v>226</v>
      </c>
      <c r="E103" s="60" t="s">
        <v>458</v>
      </c>
      <c r="L103" s="60" t="b">
        <v>0</v>
      </c>
    </row>
    <row r="104" spans="1:12" x14ac:dyDescent="0.2">
      <c r="A104" s="60" t="s">
        <v>594</v>
      </c>
      <c r="B104" s="60" t="s">
        <v>407</v>
      </c>
      <c r="C104" s="60">
        <v>1</v>
      </c>
      <c r="D104" s="60">
        <v>165</v>
      </c>
      <c r="E104" s="60" t="s">
        <v>408</v>
      </c>
      <c r="L104" s="60" t="b">
        <v>0</v>
      </c>
    </row>
    <row r="105" spans="1:12" x14ac:dyDescent="0.2">
      <c r="A105" s="60" t="s">
        <v>595</v>
      </c>
      <c r="B105" s="60" t="s">
        <v>596</v>
      </c>
      <c r="C105" s="60">
        <v>1</v>
      </c>
      <c r="D105" s="60">
        <v>165</v>
      </c>
      <c r="E105" s="60" t="s">
        <v>597</v>
      </c>
      <c r="L105" s="60" t="b">
        <v>0</v>
      </c>
    </row>
    <row r="106" spans="1:12" x14ac:dyDescent="0.2">
      <c r="A106" s="60" t="s">
        <v>598</v>
      </c>
      <c r="B106" s="60" t="s">
        <v>415</v>
      </c>
      <c r="C106" s="60">
        <v>1</v>
      </c>
      <c r="D106" s="60">
        <v>165</v>
      </c>
      <c r="E106" s="60" t="s">
        <v>416</v>
      </c>
      <c r="L106" s="60" t="b">
        <v>0</v>
      </c>
    </row>
    <row r="107" spans="1:12" x14ac:dyDescent="0.2">
      <c r="A107" s="60" t="s">
        <v>599</v>
      </c>
      <c r="B107" s="60" t="s">
        <v>600</v>
      </c>
      <c r="C107" s="60">
        <v>1</v>
      </c>
      <c r="D107" s="60">
        <v>165</v>
      </c>
      <c r="E107" s="60" t="s">
        <v>601</v>
      </c>
      <c r="L107" s="60" t="b">
        <v>0</v>
      </c>
    </row>
    <row r="108" spans="1:12" x14ac:dyDescent="0.2">
      <c r="A108" s="60" t="s">
        <v>602</v>
      </c>
      <c r="B108" s="60" t="s">
        <v>394</v>
      </c>
      <c r="C108" s="60">
        <v>1</v>
      </c>
      <c r="D108" s="60">
        <v>165</v>
      </c>
      <c r="E108" s="60" t="s">
        <v>396</v>
      </c>
      <c r="L108" s="60" t="b">
        <v>0</v>
      </c>
    </row>
    <row r="109" spans="1:12" x14ac:dyDescent="0.2">
      <c r="A109" s="60" t="s">
        <v>603</v>
      </c>
      <c r="B109" s="60" t="s">
        <v>373</v>
      </c>
      <c r="C109" s="60">
        <v>1</v>
      </c>
      <c r="D109" s="60">
        <v>165</v>
      </c>
      <c r="E109" s="60" t="s">
        <v>583</v>
      </c>
      <c r="L109" s="60" t="b">
        <v>0</v>
      </c>
    </row>
    <row r="110" spans="1:12" x14ac:dyDescent="0.2">
      <c r="A110" s="60" t="s">
        <v>604</v>
      </c>
      <c r="B110" s="60" t="s">
        <v>415</v>
      </c>
      <c r="C110" s="60">
        <v>1</v>
      </c>
      <c r="D110" s="60">
        <v>181</v>
      </c>
      <c r="E110" s="60" t="s">
        <v>416</v>
      </c>
      <c r="L110" s="60" t="b">
        <v>0</v>
      </c>
    </row>
    <row r="111" spans="1:12" x14ac:dyDescent="0.2">
      <c r="A111" s="60" t="s">
        <v>606</v>
      </c>
      <c r="B111" s="60" t="s">
        <v>487</v>
      </c>
      <c r="C111" s="60">
        <v>1</v>
      </c>
      <c r="D111" s="60">
        <v>181</v>
      </c>
      <c r="E111" s="60" t="s">
        <v>488</v>
      </c>
      <c r="F111" s="60" t="b">
        <v>0</v>
      </c>
      <c r="H111" s="60" t="b">
        <v>0</v>
      </c>
      <c r="I111" s="60" t="b">
        <v>0</v>
      </c>
      <c r="J111" s="60" t="b">
        <v>0</v>
      </c>
      <c r="K111" s="60" t="b">
        <v>0</v>
      </c>
      <c r="L111" s="60" t="b">
        <v>0</v>
      </c>
    </row>
    <row r="112" spans="1:12" x14ac:dyDescent="0.2">
      <c r="A112" s="60" t="s">
        <v>607</v>
      </c>
      <c r="B112" s="60" t="s">
        <v>608</v>
      </c>
      <c r="C112" s="60">
        <v>1</v>
      </c>
      <c r="D112" s="60">
        <v>181</v>
      </c>
      <c r="E112" s="60" t="s">
        <v>609</v>
      </c>
      <c r="L112" s="60" t="b">
        <v>0</v>
      </c>
    </row>
    <row r="113" spans="1:12" x14ac:dyDescent="0.2">
      <c r="A113" s="60" t="s">
        <v>610</v>
      </c>
      <c r="B113" s="60" t="s">
        <v>600</v>
      </c>
      <c r="C113" s="60">
        <v>1</v>
      </c>
      <c r="D113" s="60">
        <v>181</v>
      </c>
      <c r="E113" s="60" t="s">
        <v>601</v>
      </c>
      <c r="L113" s="60" t="b">
        <v>0</v>
      </c>
    </row>
    <row r="114" spans="1:12" x14ac:dyDescent="0.2">
      <c r="A114" s="60" t="s">
        <v>611</v>
      </c>
      <c r="B114" s="60" t="s">
        <v>373</v>
      </c>
      <c r="C114" s="60">
        <v>1</v>
      </c>
      <c r="D114" s="60">
        <v>181</v>
      </c>
      <c r="E114" s="60" t="s">
        <v>583</v>
      </c>
      <c r="L114" s="60" t="b">
        <v>0</v>
      </c>
    </row>
    <row r="115" spans="1:12" x14ac:dyDescent="0.2">
      <c r="A115" s="60" t="s">
        <v>612</v>
      </c>
      <c r="B115" s="60" t="s">
        <v>613</v>
      </c>
      <c r="C115" s="60">
        <v>1</v>
      </c>
      <c r="D115" s="60">
        <v>409</v>
      </c>
      <c r="E115" s="60" t="s">
        <v>614</v>
      </c>
      <c r="L115" s="60" t="b">
        <v>0</v>
      </c>
    </row>
    <row r="116" spans="1:12" x14ac:dyDescent="0.2">
      <c r="A116" s="60" t="s">
        <v>615</v>
      </c>
      <c r="B116" s="60" t="s">
        <v>401</v>
      </c>
      <c r="C116" s="60">
        <v>1</v>
      </c>
      <c r="D116" s="60">
        <v>409</v>
      </c>
      <c r="E116" s="60" t="s">
        <v>402</v>
      </c>
      <c r="L116" s="60" t="b">
        <v>0</v>
      </c>
    </row>
    <row r="117" spans="1:12" x14ac:dyDescent="0.2">
      <c r="A117" s="60" t="s">
        <v>616</v>
      </c>
      <c r="B117" s="60" t="s">
        <v>373</v>
      </c>
      <c r="C117" s="60">
        <v>1</v>
      </c>
      <c r="D117" s="60">
        <v>409</v>
      </c>
      <c r="E117" s="60" t="s">
        <v>583</v>
      </c>
      <c r="L117" s="60" t="b">
        <v>0</v>
      </c>
    </row>
    <row r="118" spans="1:12" x14ac:dyDescent="0.2">
      <c r="A118" s="60" t="s">
        <v>617</v>
      </c>
      <c r="B118" s="60" t="s">
        <v>457</v>
      </c>
      <c r="C118" s="60">
        <v>1</v>
      </c>
      <c r="D118" s="60">
        <v>222</v>
      </c>
      <c r="E118" s="60" t="s">
        <v>458</v>
      </c>
      <c r="L118" s="60" t="b">
        <v>0</v>
      </c>
    </row>
    <row r="119" spans="1:12" x14ac:dyDescent="0.2">
      <c r="A119" s="60" t="s">
        <v>618</v>
      </c>
      <c r="B119" s="60" t="s">
        <v>415</v>
      </c>
      <c r="C119" s="60">
        <v>1</v>
      </c>
      <c r="D119" s="60">
        <v>350</v>
      </c>
      <c r="F119" s="60" t="b">
        <v>0</v>
      </c>
      <c r="H119" s="60" t="b">
        <v>0</v>
      </c>
      <c r="I119" s="60" t="b">
        <v>0</v>
      </c>
      <c r="J119" s="60" t="b">
        <v>0</v>
      </c>
      <c r="K119" s="60" t="b">
        <v>0</v>
      </c>
      <c r="L119" s="60" t="b">
        <v>0</v>
      </c>
    </row>
    <row r="120" spans="1:12" x14ac:dyDescent="0.2">
      <c r="A120" s="60" t="s">
        <v>620</v>
      </c>
      <c r="B120" s="60" t="s">
        <v>415</v>
      </c>
      <c r="C120" s="60">
        <v>1</v>
      </c>
      <c r="D120" s="60">
        <v>310</v>
      </c>
      <c r="E120" s="60" t="s">
        <v>416</v>
      </c>
      <c r="L120" s="60" t="b">
        <v>0</v>
      </c>
    </row>
    <row r="121" spans="1:12" x14ac:dyDescent="0.2">
      <c r="A121" s="60" t="s">
        <v>622</v>
      </c>
      <c r="B121" s="60" t="s">
        <v>623</v>
      </c>
      <c r="C121" s="60">
        <v>1</v>
      </c>
      <c r="D121" s="60">
        <v>182</v>
      </c>
      <c r="E121" s="60" t="s">
        <v>625</v>
      </c>
      <c r="L121" s="60" t="b">
        <v>0</v>
      </c>
    </row>
    <row r="122" spans="1:12" x14ac:dyDescent="0.2">
      <c r="A122" s="60" t="s">
        <v>626</v>
      </c>
      <c r="B122" s="60" t="s">
        <v>415</v>
      </c>
      <c r="C122" s="60">
        <v>1</v>
      </c>
      <c r="D122" s="60">
        <v>182</v>
      </c>
      <c r="E122" s="60" t="s">
        <v>416</v>
      </c>
      <c r="L122" s="60" t="b">
        <v>0</v>
      </c>
    </row>
    <row r="123" spans="1:12" x14ac:dyDescent="0.2">
      <c r="A123" s="60" t="s">
        <v>627</v>
      </c>
      <c r="B123" s="60" t="s">
        <v>356</v>
      </c>
      <c r="C123" s="60">
        <v>1</v>
      </c>
      <c r="D123" s="60">
        <v>182</v>
      </c>
      <c r="F123" s="60" t="b">
        <v>1</v>
      </c>
      <c r="L123" s="60" t="b">
        <v>0</v>
      </c>
    </row>
    <row r="124" spans="1:12" x14ac:dyDescent="0.2">
      <c r="A124" s="60" t="s">
        <v>628</v>
      </c>
      <c r="B124" s="60" t="s">
        <v>415</v>
      </c>
      <c r="C124" s="60">
        <v>1</v>
      </c>
      <c r="D124" s="60">
        <v>405</v>
      </c>
      <c r="E124" s="60" t="s">
        <v>416</v>
      </c>
      <c r="L124" s="60" t="b">
        <v>0</v>
      </c>
    </row>
    <row r="125" spans="1:12" x14ac:dyDescent="0.2">
      <c r="A125" s="60" t="s">
        <v>630</v>
      </c>
      <c r="B125" s="60" t="s">
        <v>631</v>
      </c>
      <c r="C125" s="60">
        <v>1</v>
      </c>
      <c r="D125" s="60">
        <v>405</v>
      </c>
      <c r="E125" s="60" t="s">
        <v>632</v>
      </c>
      <c r="L125" s="60" t="b">
        <v>0</v>
      </c>
    </row>
    <row r="126" spans="1:12" x14ac:dyDescent="0.2">
      <c r="A126" s="60" t="s">
        <v>633</v>
      </c>
      <c r="B126" s="60" t="s">
        <v>634</v>
      </c>
      <c r="C126" s="60">
        <v>1</v>
      </c>
      <c r="D126" s="60">
        <v>320</v>
      </c>
      <c r="E126" s="60" t="s">
        <v>635</v>
      </c>
      <c r="L126" s="60" t="b">
        <v>0</v>
      </c>
    </row>
    <row r="127" spans="1:12" x14ac:dyDescent="0.2">
      <c r="A127" s="60" t="s">
        <v>636</v>
      </c>
      <c r="B127" s="60" t="s">
        <v>373</v>
      </c>
      <c r="C127" s="60">
        <v>1</v>
      </c>
      <c r="D127" s="60">
        <v>185</v>
      </c>
      <c r="E127" s="60" t="s">
        <v>471</v>
      </c>
      <c r="L127" s="60" t="b">
        <v>0</v>
      </c>
    </row>
    <row r="128" spans="1:12" x14ac:dyDescent="0.2">
      <c r="A128" s="60" t="s">
        <v>638</v>
      </c>
      <c r="B128" s="60" t="s">
        <v>639</v>
      </c>
      <c r="C128" s="60">
        <v>1</v>
      </c>
      <c r="D128" s="60">
        <v>201</v>
      </c>
      <c r="E128" s="60" t="s">
        <v>605</v>
      </c>
      <c r="L128" s="60" t="b">
        <v>0</v>
      </c>
    </row>
    <row r="129" spans="1:12" x14ac:dyDescent="0.2">
      <c r="A129" s="60" t="s">
        <v>640</v>
      </c>
      <c r="B129" s="60" t="s">
        <v>641</v>
      </c>
      <c r="C129" s="60">
        <v>1</v>
      </c>
      <c r="D129" s="60">
        <v>201</v>
      </c>
      <c r="E129" s="60" t="s">
        <v>624</v>
      </c>
      <c r="L129" s="60" t="b">
        <v>0</v>
      </c>
    </row>
    <row r="130" spans="1:12" x14ac:dyDescent="0.2">
      <c r="A130" s="60" t="s">
        <v>642</v>
      </c>
      <c r="B130" s="60" t="s">
        <v>643</v>
      </c>
      <c r="C130" s="60">
        <v>1</v>
      </c>
      <c r="D130" s="60">
        <v>201</v>
      </c>
      <c r="E130" s="60" t="s">
        <v>644</v>
      </c>
      <c r="L130" s="60" t="b">
        <v>0</v>
      </c>
    </row>
    <row r="131" spans="1:12" x14ac:dyDescent="0.2">
      <c r="A131" s="60" t="s">
        <v>645</v>
      </c>
      <c r="B131" s="60" t="s">
        <v>646</v>
      </c>
      <c r="C131" s="60">
        <v>1</v>
      </c>
      <c r="D131" s="60">
        <v>201</v>
      </c>
      <c r="E131" s="60" t="s">
        <v>637</v>
      </c>
      <c r="L131" s="60" t="b">
        <v>0</v>
      </c>
    </row>
    <row r="132" spans="1:12" x14ac:dyDescent="0.2">
      <c r="A132" s="60" t="s">
        <v>647</v>
      </c>
      <c r="B132" s="60" t="s">
        <v>648</v>
      </c>
      <c r="C132" s="60">
        <v>1</v>
      </c>
      <c r="D132" s="60">
        <v>201</v>
      </c>
      <c r="E132" s="60" t="s">
        <v>649</v>
      </c>
      <c r="L132" s="60" t="b">
        <v>0</v>
      </c>
    </row>
    <row r="133" spans="1:12" x14ac:dyDescent="0.2">
      <c r="A133" s="60" t="s">
        <v>650</v>
      </c>
      <c r="B133" s="60" t="s">
        <v>651</v>
      </c>
      <c r="C133" s="60">
        <v>1</v>
      </c>
      <c r="D133" s="60">
        <v>201</v>
      </c>
      <c r="E133" s="60" t="s">
        <v>652</v>
      </c>
      <c r="L133" s="60" t="b">
        <v>0</v>
      </c>
    </row>
    <row r="134" spans="1:12" x14ac:dyDescent="0.2">
      <c r="A134" s="60" t="s">
        <v>653</v>
      </c>
      <c r="B134" s="60" t="s">
        <v>373</v>
      </c>
      <c r="C134" s="60">
        <v>1</v>
      </c>
      <c r="D134" s="60">
        <v>201</v>
      </c>
      <c r="E134" s="60" t="s">
        <v>654</v>
      </c>
      <c r="L134" s="60" t="b">
        <v>0</v>
      </c>
    </row>
    <row r="135" spans="1:12" x14ac:dyDescent="0.2">
      <c r="A135" s="60" t="s">
        <v>655</v>
      </c>
      <c r="B135" s="60" t="s">
        <v>656</v>
      </c>
      <c r="C135" s="60">
        <v>1</v>
      </c>
      <c r="D135" s="60">
        <v>197</v>
      </c>
      <c r="E135" s="60" t="s">
        <v>495</v>
      </c>
      <c r="L135" s="60" t="b">
        <v>0</v>
      </c>
    </row>
    <row r="136" spans="1:12" x14ac:dyDescent="0.2">
      <c r="A136" s="60" t="s">
        <v>658</v>
      </c>
      <c r="B136" s="60" t="s">
        <v>659</v>
      </c>
      <c r="C136" s="60">
        <v>1</v>
      </c>
      <c r="D136" s="60">
        <v>197</v>
      </c>
      <c r="E136" s="60" t="s">
        <v>660</v>
      </c>
      <c r="L136" s="60" t="b">
        <v>0</v>
      </c>
    </row>
    <row r="137" spans="1:12" x14ac:dyDescent="0.2">
      <c r="A137" s="60" t="s">
        <v>661</v>
      </c>
      <c r="B137" s="60" t="s">
        <v>662</v>
      </c>
      <c r="C137" s="60">
        <v>1</v>
      </c>
      <c r="D137" s="60">
        <v>197</v>
      </c>
      <c r="E137" s="60" t="s">
        <v>663</v>
      </c>
      <c r="L137" s="60" t="b">
        <v>0</v>
      </c>
    </row>
    <row r="138" spans="1:12" x14ac:dyDescent="0.2">
      <c r="A138" s="60" t="s">
        <v>664</v>
      </c>
      <c r="B138" s="60" t="s">
        <v>665</v>
      </c>
      <c r="C138" s="60">
        <v>1</v>
      </c>
      <c r="D138" s="60">
        <v>920</v>
      </c>
      <c r="E138" s="60" t="s">
        <v>605</v>
      </c>
      <c r="F138" s="60" t="b">
        <v>0</v>
      </c>
      <c r="H138" s="60" t="b">
        <v>0</v>
      </c>
      <c r="I138" s="60" t="b">
        <v>0</v>
      </c>
      <c r="J138" s="60" t="b">
        <v>0</v>
      </c>
      <c r="K138" s="60" t="b">
        <v>0</v>
      </c>
      <c r="L138" s="60" t="b">
        <v>0</v>
      </c>
    </row>
    <row r="139" spans="1:12" x14ac:dyDescent="0.2">
      <c r="A139" s="60" t="s">
        <v>666</v>
      </c>
      <c r="B139" s="60" t="s">
        <v>667</v>
      </c>
      <c r="C139" s="60">
        <v>1</v>
      </c>
      <c r="D139" s="60">
        <v>218</v>
      </c>
      <c r="E139" s="60" t="s">
        <v>657</v>
      </c>
      <c r="L139" s="60" t="b">
        <v>0</v>
      </c>
    </row>
    <row r="140" spans="1:12" x14ac:dyDescent="0.2">
      <c r="A140" s="60" t="s">
        <v>668</v>
      </c>
      <c r="B140" s="60" t="s">
        <v>669</v>
      </c>
      <c r="C140" s="60">
        <v>1</v>
      </c>
      <c r="D140" s="60">
        <v>218</v>
      </c>
      <c r="E140" s="60" t="s">
        <v>670</v>
      </c>
      <c r="L140" s="60" t="b">
        <v>0</v>
      </c>
    </row>
    <row r="141" spans="1:12" x14ac:dyDescent="0.2">
      <c r="A141" s="60" t="s">
        <v>671</v>
      </c>
      <c r="B141" s="60" t="s">
        <v>373</v>
      </c>
      <c r="C141" s="60">
        <v>1</v>
      </c>
      <c r="D141" s="60">
        <v>218</v>
      </c>
      <c r="E141" s="60" t="s">
        <v>654</v>
      </c>
      <c r="L141" s="60" t="b">
        <v>0</v>
      </c>
    </row>
    <row r="142" spans="1:12" x14ac:dyDescent="0.2">
      <c r="A142" s="60" t="s">
        <v>672</v>
      </c>
      <c r="B142" s="60" t="s">
        <v>673</v>
      </c>
      <c r="C142" s="60">
        <v>1</v>
      </c>
      <c r="D142" s="60">
        <v>245</v>
      </c>
      <c r="E142" s="60" t="s">
        <v>404</v>
      </c>
      <c r="L142" s="60" t="b">
        <v>0</v>
      </c>
    </row>
    <row r="143" spans="1:12" x14ac:dyDescent="0.2">
      <c r="A143" s="60" t="s">
        <v>674</v>
      </c>
      <c r="B143" s="60" t="s">
        <v>675</v>
      </c>
      <c r="C143" s="60">
        <v>1</v>
      </c>
      <c r="D143" s="60">
        <v>245</v>
      </c>
      <c r="E143" s="60" t="s">
        <v>432</v>
      </c>
      <c r="L143" s="60" t="b">
        <v>0</v>
      </c>
    </row>
    <row r="144" spans="1:12" x14ac:dyDescent="0.2">
      <c r="A144" s="60" t="s">
        <v>676</v>
      </c>
      <c r="B144" s="60" t="s">
        <v>677</v>
      </c>
      <c r="C144" s="60">
        <v>1</v>
      </c>
      <c r="D144" s="60">
        <v>245</v>
      </c>
      <c r="E144" s="60" t="s">
        <v>440</v>
      </c>
      <c r="L144" s="60" t="b">
        <v>0</v>
      </c>
    </row>
    <row r="145" spans="1:12" x14ac:dyDescent="0.2">
      <c r="A145" s="60" t="s">
        <v>678</v>
      </c>
      <c r="B145" s="60" t="s">
        <v>679</v>
      </c>
      <c r="C145" s="60">
        <v>1</v>
      </c>
      <c r="D145" s="60">
        <v>245</v>
      </c>
      <c r="E145" s="60" t="s">
        <v>460</v>
      </c>
      <c r="L145" s="60" t="b">
        <v>0</v>
      </c>
    </row>
    <row r="146" spans="1:12" x14ac:dyDescent="0.2">
      <c r="A146" s="60" t="s">
        <v>680</v>
      </c>
      <c r="B146" s="60" t="s">
        <v>681</v>
      </c>
      <c r="C146" s="60">
        <v>1</v>
      </c>
      <c r="D146" s="60">
        <v>245</v>
      </c>
      <c r="E146" s="60" t="s">
        <v>682</v>
      </c>
      <c r="L146" s="60" t="b">
        <v>0</v>
      </c>
    </row>
    <row r="147" spans="1:12" x14ac:dyDescent="0.2">
      <c r="A147" s="60" t="s">
        <v>683</v>
      </c>
      <c r="B147" s="60" t="s">
        <v>684</v>
      </c>
      <c r="C147" s="60">
        <v>1</v>
      </c>
      <c r="D147" s="60">
        <v>242</v>
      </c>
      <c r="E147" s="60" t="s">
        <v>685</v>
      </c>
      <c r="L147" s="60" t="b">
        <v>0</v>
      </c>
    </row>
    <row r="148" spans="1:12" x14ac:dyDescent="0.2">
      <c r="A148" s="60" t="s">
        <v>686</v>
      </c>
      <c r="B148" s="60" t="s">
        <v>673</v>
      </c>
      <c r="C148" s="60">
        <v>1</v>
      </c>
      <c r="D148" s="60">
        <v>242</v>
      </c>
      <c r="E148" s="60" t="s">
        <v>404</v>
      </c>
      <c r="L148" s="60" t="b">
        <v>0</v>
      </c>
    </row>
    <row r="149" spans="1:12" x14ac:dyDescent="0.2">
      <c r="A149" s="60" t="s">
        <v>687</v>
      </c>
      <c r="B149" s="60" t="s">
        <v>675</v>
      </c>
      <c r="C149" s="60">
        <v>1</v>
      </c>
      <c r="D149" s="60">
        <v>242</v>
      </c>
      <c r="E149" s="60" t="s">
        <v>432</v>
      </c>
      <c r="L149" s="60" t="b">
        <v>0</v>
      </c>
    </row>
    <row r="150" spans="1:12" x14ac:dyDescent="0.2">
      <c r="A150" s="60" t="s">
        <v>688</v>
      </c>
      <c r="B150" s="60" t="s">
        <v>689</v>
      </c>
      <c r="C150" s="60">
        <v>1</v>
      </c>
      <c r="D150" s="60">
        <v>242</v>
      </c>
      <c r="E150" s="60" t="s">
        <v>690</v>
      </c>
      <c r="L150" s="60" t="b">
        <v>0</v>
      </c>
    </row>
    <row r="151" spans="1:12" x14ac:dyDescent="0.2">
      <c r="A151" s="60" t="s">
        <v>691</v>
      </c>
      <c r="B151" s="60" t="s">
        <v>684</v>
      </c>
      <c r="C151" s="60">
        <v>1</v>
      </c>
      <c r="D151" s="60">
        <v>204</v>
      </c>
      <c r="E151" s="60" t="s">
        <v>685</v>
      </c>
      <c r="L151" s="60" t="b">
        <v>0</v>
      </c>
    </row>
    <row r="152" spans="1:12" x14ac:dyDescent="0.2">
      <c r="A152" s="60" t="s">
        <v>692</v>
      </c>
      <c r="B152" s="60" t="s">
        <v>673</v>
      </c>
      <c r="C152" s="60">
        <v>1</v>
      </c>
      <c r="D152" s="60">
        <v>204</v>
      </c>
      <c r="E152" s="60" t="s">
        <v>404</v>
      </c>
      <c r="L152" s="60" t="b">
        <v>0</v>
      </c>
    </row>
    <row r="153" spans="1:12" x14ac:dyDescent="0.2">
      <c r="A153" s="60" t="s">
        <v>693</v>
      </c>
      <c r="B153" s="60" t="s">
        <v>675</v>
      </c>
      <c r="C153" s="60">
        <v>1</v>
      </c>
      <c r="D153" s="60">
        <v>204</v>
      </c>
      <c r="E153" s="60" t="s">
        <v>432</v>
      </c>
      <c r="L153" s="60" t="b">
        <v>0</v>
      </c>
    </row>
    <row r="154" spans="1:12" x14ac:dyDescent="0.2">
      <c r="A154" s="60" t="s">
        <v>694</v>
      </c>
      <c r="B154" s="60" t="s">
        <v>689</v>
      </c>
      <c r="C154" s="60">
        <v>1</v>
      </c>
      <c r="D154" s="60">
        <v>204</v>
      </c>
      <c r="E154" s="60" t="s">
        <v>690</v>
      </c>
      <c r="L154" s="60" t="b">
        <v>0</v>
      </c>
    </row>
    <row r="155" spans="1:12" x14ac:dyDescent="0.2">
      <c r="A155" s="60" t="s">
        <v>695</v>
      </c>
      <c r="B155" s="60" t="s">
        <v>684</v>
      </c>
      <c r="C155" s="60">
        <v>1</v>
      </c>
      <c r="D155" s="60">
        <v>241</v>
      </c>
      <c r="E155" s="60" t="s">
        <v>685</v>
      </c>
      <c r="L155" s="60" t="b">
        <v>0</v>
      </c>
    </row>
    <row r="156" spans="1:12" x14ac:dyDescent="0.2">
      <c r="A156" s="60" t="s">
        <v>696</v>
      </c>
      <c r="B156" s="60" t="s">
        <v>673</v>
      </c>
      <c r="C156" s="60">
        <v>1</v>
      </c>
      <c r="D156" s="60">
        <v>241</v>
      </c>
      <c r="E156" s="60" t="s">
        <v>404</v>
      </c>
      <c r="L156" s="60" t="b">
        <v>0</v>
      </c>
    </row>
    <row r="157" spans="1:12" x14ac:dyDescent="0.2">
      <c r="A157" s="60" t="s">
        <v>697</v>
      </c>
      <c r="B157" s="60" t="s">
        <v>675</v>
      </c>
      <c r="C157" s="60">
        <v>1</v>
      </c>
      <c r="D157" s="60">
        <v>241</v>
      </c>
      <c r="E157" s="60" t="s">
        <v>432</v>
      </c>
      <c r="L157" s="60" t="b">
        <v>0</v>
      </c>
    </row>
    <row r="158" spans="1:12" x14ac:dyDescent="0.2">
      <c r="A158" s="60" t="s">
        <v>698</v>
      </c>
      <c r="B158" s="60" t="s">
        <v>689</v>
      </c>
      <c r="C158" s="60">
        <v>1</v>
      </c>
      <c r="D158" s="60">
        <v>241</v>
      </c>
      <c r="E158" s="60" t="s">
        <v>690</v>
      </c>
      <c r="L158" s="60" t="b">
        <v>0</v>
      </c>
    </row>
    <row r="159" spans="1:12" x14ac:dyDescent="0.2">
      <c r="A159" s="60" t="s">
        <v>699</v>
      </c>
      <c r="B159" s="60" t="s">
        <v>684</v>
      </c>
      <c r="C159" s="60">
        <v>1</v>
      </c>
      <c r="D159" s="60">
        <v>268</v>
      </c>
      <c r="E159" s="60" t="s">
        <v>685</v>
      </c>
      <c r="L159" s="60" t="b">
        <v>0</v>
      </c>
    </row>
    <row r="160" spans="1:12" x14ac:dyDescent="0.2">
      <c r="A160" s="60" t="s">
        <v>700</v>
      </c>
      <c r="B160" s="60" t="s">
        <v>673</v>
      </c>
      <c r="C160" s="60">
        <v>1</v>
      </c>
      <c r="D160" s="60">
        <v>268</v>
      </c>
      <c r="E160" s="60" t="s">
        <v>404</v>
      </c>
      <c r="L160" s="60" t="b">
        <v>0</v>
      </c>
    </row>
    <row r="161" spans="1:12" x14ac:dyDescent="0.2">
      <c r="A161" s="60" t="s">
        <v>701</v>
      </c>
      <c r="B161" s="60" t="s">
        <v>675</v>
      </c>
      <c r="C161" s="60">
        <v>1</v>
      </c>
      <c r="D161" s="60">
        <v>268</v>
      </c>
      <c r="E161" s="60" t="s">
        <v>432</v>
      </c>
      <c r="L161" s="60" t="b">
        <v>0</v>
      </c>
    </row>
    <row r="162" spans="1:12" x14ac:dyDescent="0.2">
      <c r="A162" s="60" t="s">
        <v>702</v>
      </c>
      <c r="B162" s="60" t="s">
        <v>684</v>
      </c>
      <c r="C162" s="60">
        <v>1</v>
      </c>
      <c r="D162" s="60">
        <v>247</v>
      </c>
      <c r="E162" s="60" t="s">
        <v>685</v>
      </c>
      <c r="L162" s="60" t="b">
        <v>0</v>
      </c>
    </row>
    <row r="163" spans="1:12" x14ac:dyDescent="0.2">
      <c r="A163" s="60" t="s">
        <v>703</v>
      </c>
      <c r="B163" s="60" t="s">
        <v>673</v>
      </c>
      <c r="C163" s="60">
        <v>1</v>
      </c>
      <c r="D163" s="60">
        <v>247</v>
      </c>
      <c r="E163" s="60" t="s">
        <v>404</v>
      </c>
      <c r="L163" s="60" t="b">
        <v>0</v>
      </c>
    </row>
    <row r="164" spans="1:12" x14ac:dyDescent="0.2">
      <c r="A164" s="60" t="s">
        <v>704</v>
      </c>
      <c r="B164" s="60" t="s">
        <v>675</v>
      </c>
      <c r="C164" s="60">
        <v>1</v>
      </c>
      <c r="D164" s="60">
        <v>247</v>
      </c>
      <c r="E164" s="60" t="s">
        <v>432</v>
      </c>
      <c r="L164" s="60" t="b">
        <v>0</v>
      </c>
    </row>
    <row r="165" spans="1:12" x14ac:dyDescent="0.2">
      <c r="A165" s="60" t="s">
        <v>705</v>
      </c>
      <c r="B165" s="60" t="s">
        <v>689</v>
      </c>
      <c r="C165" s="60">
        <v>1</v>
      </c>
      <c r="D165" s="60">
        <v>247</v>
      </c>
      <c r="E165" s="60" t="s">
        <v>690</v>
      </c>
      <c r="L165" s="60" t="b">
        <v>0</v>
      </c>
    </row>
    <row r="166" spans="1:12" x14ac:dyDescent="0.2">
      <c r="A166" s="60" t="s">
        <v>706</v>
      </c>
      <c r="B166" s="60" t="s">
        <v>684</v>
      </c>
      <c r="C166" s="60">
        <v>1</v>
      </c>
      <c r="D166" s="60">
        <v>216</v>
      </c>
      <c r="E166" s="60" t="s">
        <v>685</v>
      </c>
      <c r="L166" s="60" t="b">
        <v>0</v>
      </c>
    </row>
    <row r="167" spans="1:12" x14ac:dyDescent="0.2">
      <c r="A167" s="60" t="s">
        <v>707</v>
      </c>
      <c r="B167" s="60" t="s">
        <v>673</v>
      </c>
      <c r="C167" s="60">
        <v>1</v>
      </c>
      <c r="D167" s="60">
        <v>216</v>
      </c>
      <c r="E167" s="60" t="s">
        <v>404</v>
      </c>
      <c r="L167" s="60" t="b">
        <v>0</v>
      </c>
    </row>
    <row r="168" spans="1:12" x14ac:dyDescent="0.2">
      <c r="A168" s="60" t="s">
        <v>708</v>
      </c>
      <c r="B168" s="60" t="s">
        <v>675</v>
      </c>
      <c r="C168" s="60">
        <v>1</v>
      </c>
      <c r="D168" s="60">
        <v>216</v>
      </c>
      <c r="E168" s="60" t="s">
        <v>432</v>
      </c>
      <c r="L168" s="60" t="b">
        <v>0</v>
      </c>
    </row>
    <row r="169" spans="1:12" x14ac:dyDescent="0.2">
      <c r="A169" s="60" t="s">
        <v>709</v>
      </c>
      <c r="B169" s="60" t="s">
        <v>689</v>
      </c>
      <c r="C169" s="60">
        <v>1</v>
      </c>
      <c r="D169" s="60">
        <v>216</v>
      </c>
      <c r="E169" s="60" t="s">
        <v>690</v>
      </c>
      <c r="L169" s="60" t="b">
        <v>0</v>
      </c>
    </row>
    <row r="170" spans="1:12" x14ac:dyDescent="0.2">
      <c r="A170" s="60" t="s">
        <v>710</v>
      </c>
      <c r="B170" s="60" t="s">
        <v>684</v>
      </c>
      <c r="C170" s="60">
        <v>1</v>
      </c>
      <c r="D170" s="60">
        <v>214</v>
      </c>
      <c r="E170" s="60" t="s">
        <v>685</v>
      </c>
      <c r="L170" s="60" t="b">
        <v>0</v>
      </c>
    </row>
    <row r="171" spans="1:12" x14ac:dyDescent="0.2">
      <c r="A171" s="60" t="s">
        <v>711</v>
      </c>
      <c r="B171" s="60" t="s">
        <v>673</v>
      </c>
      <c r="C171" s="60">
        <v>1</v>
      </c>
      <c r="D171" s="60">
        <v>214</v>
      </c>
      <c r="E171" s="60" t="s">
        <v>404</v>
      </c>
      <c r="L171" s="60" t="b">
        <v>0</v>
      </c>
    </row>
    <row r="172" spans="1:12" x14ac:dyDescent="0.2">
      <c r="A172" s="60" t="s">
        <v>712</v>
      </c>
      <c r="B172" s="60" t="s">
        <v>675</v>
      </c>
      <c r="C172" s="60">
        <v>1</v>
      </c>
      <c r="D172" s="60">
        <v>214</v>
      </c>
      <c r="E172" s="60" t="s">
        <v>432</v>
      </c>
      <c r="L172" s="60" t="b">
        <v>0</v>
      </c>
    </row>
    <row r="173" spans="1:12" x14ac:dyDescent="0.2">
      <c r="A173" s="60" t="s">
        <v>713</v>
      </c>
      <c r="B173" s="60" t="s">
        <v>689</v>
      </c>
      <c r="C173" s="60">
        <v>1</v>
      </c>
      <c r="D173" s="60">
        <v>214</v>
      </c>
      <c r="E173" s="60" t="s">
        <v>690</v>
      </c>
      <c r="L173" s="60" t="b">
        <v>0</v>
      </c>
    </row>
    <row r="174" spans="1:12" x14ac:dyDescent="0.2">
      <c r="A174" s="60" t="s">
        <v>714</v>
      </c>
      <c r="B174" s="60" t="s">
        <v>684</v>
      </c>
      <c r="C174" s="60">
        <v>1</v>
      </c>
      <c r="D174" s="60">
        <v>213</v>
      </c>
      <c r="E174" s="60" t="s">
        <v>685</v>
      </c>
      <c r="L174" s="60" t="b">
        <v>0</v>
      </c>
    </row>
    <row r="175" spans="1:12" x14ac:dyDescent="0.2">
      <c r="A175" s="60" t="s">
        <v>715</v>
      </c>
      <c r="B175" s="60" t="s">
        <v>673</v>
      </c>
      <c r="C175" s="60">
        <v>1</v>
      </c>
      <c r="D175" s="60">
        <v>213</v>
      </c>
      <c r="E175" s="60" t="s">
        <v>404</v>
      </c>
      <c r="L175" s="60" t="b">
        <v>0</v>
      </c>
    </row>
    <row r="176" spans="1:12" x14ac:dyDescent="0.2">
      <c r="A176" s="60" t="s">
        <v>716</v>
      </c>
      <c r="B176" s="60" t="s">
        <v>675</v>
      </c>
      <c r="C176" s="60">
        <v>1</v>
      </c>
      <c r="D176" s="60">
        <v>213</v>
      </c>
      <c r="E176" s="60" t="s">
        <v>432</v>
      </c>
      <c r="L176" s="60" t="b">
        <v>0</v>
      </c>
    </row>
    <row r="177" spans="1:12" x14ac:dyDescent="0.2">
      <c r="A177" s="60" t="s">
        <v>717</v>
      </c>
      <c r="B177" s="60" t="s">
        <v>689</v>
      </c>
      <c r="C177" s="60">
        <v>1</v>
      </c>
      <c r="D177" s="60">
        <v>213</v>
      </c>
      <c r="E177" s="60" t="s">
        <v>690</v>
      </c>
      <c r="L177" s="60" t="b">
        <v>0</v>
      </c>
    </row>
    <row r="178" spans="1:12" x14ac:dyDescent="0.2">
      <c r="A178" s="60" t="s">
        <v>718</v>
      </c>
      <c r="B178" s="60" t="s">
        <v>684</v>
      </c>
      <c r="C178" s="60">
        <v>1</v>
      </c>
      <c r="D178" s="60">
        <v>221</v>
      </c>
      <c r="E178" s="60" t="s">
        <v>685</v>
      </c>
      <c r="L178" s="60" t="b">
        <v>0</v>
      </c>
    </row>
    <row r="179" spans="1:12" x14ac:dyDescent="0.2">
      <c r="A179" s="60" t="s">
        <v>719</v>
      </c>
      <c r="B179" s="60" t="s">
        <v>673</v>
      </c>
      <c r="C179" s="60">
        <v>1</v>
      </c>
      <c r="D179" s="60">
        <v>221</v>
      </c>
      <c r="E179" s="60" t="s">
        <v>404</v>
      </c>
      <c r="L179" s="60" t="b">
        <v>0</v>
      </c>
    </row>
    <row r="180" spans="1:12" x14ac:dyDescent="0.2">
      <c r="A180" s="60" t="s">
        <v>720</v>
      </c>
      <c r="B180" s="60" t="s">
        <v>675</v>
      </c>
      <c r="C180" s="60">
        <v>1</v>
      </c>
      <c r="D180" s="60">
        <v>221</v>
      </c>
      <c r="E180" s="60" t="s">
        <v>432</v>
      </c>
      <c r="L180" s="60" t="b">
        <v>0</v>
      </c>
    </row>
    <row r="181" spans="1:12" x14ac:dyDescent="0.2">
      <c r="A181" s="60" t="s">
        <v>721</v>
      </c>
      <c r="B181" s="60" t="s">
        <v>689</v>
      </c>
      <c r="C181" s="60">
        <v>1</v>
      </c>
      <c r="D181" s="60">
        <v>221</v>
      </c>
      <c r="E181" s="60" t="s">
        <v>690</v>
      </c>
      <c r="L181" s="60" t="b">
        <v>0</v>
      </c>
    </row>
    <row r="182" spans="1:12" x14ac:dyDescent="0.2">
      <c r="A182" s="60" t="s">
        <v>722</v>
      </c>
      <c r="B182" s="60" t="s">
        <v>684</v>
      </c>
      <c r="C182" s="60">
        <v>1</v>
      </c>
      <c r="D182" s="60">
        <v>217</v>
      </c>
      <c r="E182" s="60" t="s">
        <v>685</v>
      </c>
      <c r="L182" s="60" t="b">
        <v>0</v>
      </c>
    </row>
    <row r="183" spans="1:12" x14ac:dyDescent="0.2">
      <c r="A183" s="60" t="s">
        <v>723</v>
      </c>
      <c r="B183" s="60" t="s">
        <v>673</v>
      </c>
      <c r="C183" s="60">
        <v>1</v>
      </c>
      <c r="D183" s="60">
        <v>217</v>
      </c>
      <c r="E183" s="60" t="s">
        <v>404</v>
      </c>
      <c r="L183" s="60" t="b">
        <v>0</v>
      </c>
    </row>
    <row r="184" spans="1:12" x14ac:dyDescent="0.2">
      <c r="A184" s="60" t="s">
        <v>724</v>
      </c>
      <c r="B184" s="60" t="s">
        <v>675</v>
      </c>
      <c r="C184" s="60">
        <v>1</v>
      </c>
      <c r="D184" s="60">
        <v>217</v>
      </c>
      <c r="E184" s="60" t="s">
        <v>432</v>
      </c>
      <c r="L184" s="60" t="b">
        <v>0</v>
      </c>
    </row>
    <row r="185" spans="1:12" x14ac:dyDescent="0.2">
      <c r="A185" s="60" t="s">
        <v>725</v>
      </c>
      <c r="B185" s="60" t="s">
        <v>689</v>
      </c>
      <c r="C185" s="60">
        <v>1</v>
      </c>
      <c r="D185" s="60">
        <v>217</v>
      </c>
      <c r="E185" s="60" t="s">
        <v>690</v>
      </c>
      <c r="L185" s="60" t="b">
        <v>0</v>
      </c>
    </row>
    <row r="186" spans="1:12" x14ac:dyDescent="0.2">
      <c r="A186" s="60" t="s">
        <v>726</v>
      </c>
      <c r="B186" s="60" t="s">
        <v>684</v>
      </c>
      <c r="C186" s="60">
        <v>1</v>
      </c>
      <c r="D186" s="60">
        <v>215</v>
      </c>
      <c r="E186" s="60" t="s">
        <v>685</v>
      </c>
      <c r="L186" s="60" t="b">
        <v>0</v>
      </c>
    </row>
    <row r="187" spans="1:12" x14ac:dyDescent="0.2">
      <c r="A187" s="60" t="s">
        <v>727</v>
      </c>
      <c r="B187" s="60" t="s">
        <v>673</v>
      </c>
      <c r="C187" s="60">
        <v>1</v>
      </c>
      <c r="D187" s="60">
        <v>215</v>
      </c>
      <c r="E187" s="60" t="s">
        <v>404</v>
      </c>
      <c r="L187" s="60" t="b">
        <v>0</v>
      </c>
    </row>
    <row r="188" spans="1:12" x14ac:dyDescent="0.2">
      <c r="A188" s="60" t="s">
        <v>728</v>
      </c>
      <c r="B188" s="60" t="s">
        <v>675</v>
      </c>
      <c r="C188" s="60">
        <v>1</v>
      </c>
      <c r="D188" s="60">
        <v>215</v>
      </c>
      <c r="E188" s="60" t="s">
        <v>432</v>
      </c>
      <c r="L188" s="60" t="b">
        <v>0</v>
      </c>
    </row>
    <row r="189" spans="1:12" x14ac:dyDescent="0.2">
      <c r="A189" s="60" t="s">
        <v>729</v>
      </c>
      <c r="B189" s="60" t="s">
        <v>730</v>
      </c>
      <c r="C189" s="60">
        <v>1</v>
      </c>
      <c r="D189" s="60">
        <v>215</v>
      </c>
      <c r="E189" s="60" t="s">
        <v>395</v>
      </c>
      <c r="L189" s="60" t="b">
        <v>0</v>
      </c>
    </row>
    <row r="190" spans="1:12" x14ac:dyDescent="0.2">
      <c r="A190" s="60" t="s">
        <v>731</v>
      </c>
      <c r="B190" s="60" t="s">
        <v>373</v>
      </c>
      <c r="C190" s="60">
        <v>1</v>
      </c>
      <c r="D190" s="60">
        <v>215</v>
      </c>
      <c r="E190" s="60" t="s">
        <v>654</v>
      </c>
      <c r="F190" s="60" t="b">
        <v>0</v>
      </c>
      <c r="H190" s="60" t="b">
        <v>0</v>
      </c>
      <c r="I190" s="60" t="b">
        <v>0</v>
      </c>
      <c r="J190" s="60" t="b">
        <v>0</v>
      </c>
      <c r="K190" s="60" t="b">
        <v>0</v>
      </c>
      <c r="L190" s="60" t="b">
        <v>0</v>
      </c>
    </row>
    <row r="191" spans="1:12" x14ac:dyDescent="0.2">
      <c r="A191" s="60" t="s">
        <v>732</v>
      </c>
      <c r="B191" s="60" t="s">
        <v>473</v>
      </c>
      <c r="C191" s="60">
        <v>1</v>
      </c>
      <c r="D191" s="60">
        <v>215</v>
      </c>
      <c r="E191" s="60" t="s">
        <v>474</v>
      </c>
      <c r="L191" s="60" t="b">
        <v>0</v>
      </c>
    </row>
    <row r="192" spans="1:12" x14ac:dyDescent="0.2">
      <c r="A192" s="60" t="s">
        <v>733</v>
      </c>
      <c r="B192" s="60" t="s">
        <v>689</v>
      </c>
      <c r="C192" s="60">
        <v>1</v>
      </c>
      <c r="D192" s="60">
        <v>215</v>
      </c>
      <c r="E192" s="60" t="s">
        <v>690</v>
      </c>
      <c r="L192" s="60" t="b">
        <v>0</v>
      </c>
    </row>
    <row r="193" spans="1:12" x14ac:dyDescent="0.2">
      <c r="A193" s="60" t="s">
        <v>734</v>
      </c>
      <c r="B193" s="60" t="s">
        <v>684</v>
      </c>
      <c r="C193" s="60">
        <v>1</v>
      </c>
      <c r="D193" s="60">
        <v>207</v>
      </c>
      <c r="E193" s="60" t="s">
        <v>685</v>
      </c>
      <c r="L193" s="60" t="b">
        <v>0</v>
      </c>
    </row>
    <row r="194" spans="1:12" x14ac:dyDescent="0.2">
      <c r="A194" s="60" t="s">
        <v>735</v>
      </c>
      <c r="B194" s="60" t="s">
        <v>673</v>
      </c>
      <c r="C194" s="60">
        <v>1</v>
      </c>
      <c r="D194" s="60">
        <v>207</v>
      </c>
      <c r="E194" s="60" t="s">
        <v>404</v>
      </c>
      <c r="L194" s="60" t="b">
        <v>0</v>
      </c>
    </row>
    <row r="195" spans="1:12" x14ac:dyDescent="0.2">
      <c r="A195" s="60" t="s">
        <v>736</v>
      </c>
      <c r="B195" s="60" t="s">
        <v>675</v>
      </c>
      <c r="C195" s="60">
        <v>1</v>
      </c>
      <c r="D195" s="60">
        <v>207</v>
      </c>
      <c r="E195" s="60" t="s">
        <v>432</v>
      </c>
      <c r="L195" s="60" t="b">
        <v>0</v>
      </c>
    </row>
    <row r="196" spans="1:12" x14ac:dyDescent="0.2">
      <c r="A196" s="60" t="s">
        <v>737</v>
      </c>
      <c r="B196" s="60" t="s">
        <v>689</v>
      </c>
      <c r="C196" s="60">
        <v>1</v>
      </c>
      <c r="D196" s="60">
        <v>207</v>
      </c>
      <c r="E196" s="60" t="s">
        <v>690</v>
      </c>
      <c r="L196" s="60" t="b">
        <v>0</v>
      </c>
    </row>
    <row r="197" spans="1:12" x14ac:dyDescent="0.2">
      <c r="A197" s="60" t="s">
        <v>738</v>
      </c>
      <c r="B197" s="60" t="s">
        <v>739</v>
      </c>
      <c r="C197" s="60">
        <v>1</v>
      </c>
      <c r="D197" s="60">
        <v>209</v>
      </c>
      <c r="E197" s="60" t="s">
        <v>740</v>
      </c>
      <c r="L197" s="60" t="b">
        <v>0</v>
      </c>
    </row>
    <row r="198" spans="1:12" x14ac:dyDescent="0.2">
      <c r="A198" s="60" t="s">
        <v>741</v>
      </c>
      <c r="B198" s="60" t="s">
        <v>356</v>
      </c>
      <c r="C198" s="60">
        <v>1</v>
      </c>
      <c r="D198" s="60">
        <v>209</v>
      </c>
      <c r="F198" s="60" t="b">
        <v>1</v>
      </c>
      <c r="L198" s="60" t="b">
        <v>0</v>
      </c>
    </row>
    <row r="199" spans="1:12" x14ac:dyDescent="0.2">
      <c r="A199" s="60" t="s">
        <v>742</v>
      </c>
      <c r="B199" s="60" t="s">
        <v>356</v>
      </c>
      <c r="C199" s="60">
        <v>1</v>
      </c>
      <c r="D199" s="60">
        <v>209</v>
      </c>
      <c r="F199" s="60" t="b">
        <v>1</v>
      </c>
      <c r="L199" s="60" t="b">
        <v>0</v>
      </c>
    </row>
    <row r="200" spans="1:12" x14ac:dyDescent="0.2">
      <c r="A200" s="60" t="s">
        <v>743</v>
      </c>
      <c r="B200" s="60" t="s">
        <v>684</v>
      </c>
      <c r="C200" s="60">
        <v>1</v>
      </c>
      <c r="D200" s="60">
        <v>246</v>
      </c>
      <c r="E200" s="60" t="s">
        <v>685</v>
      </c>
      <c r="L200" s="60" t="b">
        <v>0</v>
      </c>
    </row>
    <row r="201" spans="1:12" x14ac:dyDescent="0.2">
      <c r="A201" s="60" t="s">
        <v>744</v>
      </c>
      <c r="B201" s="60" t="s">
        <v>673</v>
      </c>
      <c r="C201" s="60">
        <v>1</v>
      </c>
      <c r="D201" s="60">
        <v>246</v>
      </c>
      <c r="E201" s="60" t="s">
        <v>404</v>
      </c>
      <c r="L201" s="60" t="b">
        <v>0</v>
      </c>
    </row>
    <row r="202" spans="1:12" x14ac:dyDescent="0.2">
      <c r="A202" s="60" t="s">
        <v>745</v>
      </c>
      <c r="B202" s="60" t="s">
        <v>675</v>
      </c>
      <c r="C202" s="60">
        <v>1</v>
      </c>
      <c r="D202" s="60">
        <v>246</v>
      </c>
      <c r="E202" s="60" t="s">
        <v>432</v>
      </c>
      <c r="L202" s="60" t="b">
        <v>0</v>
      </c>
    </row>
    <row r="203" spans="1:12" x14ac:dyDescent="0.2">
      <c r="A203" s="60" t="s">
        <v>746</v>
      </c>
      <c r="B203" s="60" t="s">
        <v>689</v>
      </c>
      <c r="C203" s="60">
        <v>1</v>
      </c>
      <c r="D203" s="60">
        <v>246</v>
      </c>
      <c r="E203" s="60" t="s">
        <v>690</v>
      </c>
      <c r="L203" s="60" t="b">
        <v>0</v>
      </c>
    </row>
    <row r="204" spans="1:12" x14ac:dyDescent="0.2">
      <c r="A204" s="60" t="s">
        <v>747</v>
      </c>
      <c r="B204" s="60" t="s">
        <v>684</v>
      </c>
      <c r="C204" s="60">
        <v>1</v>
      </c>
      <c r="D204" s="60">
        <v>236</v>
      </c>
      <c r="E204" s="60" t="s">
        <v>685</v>
      </c>
      <c r="L204" s="60" t="b">
        <v>0</v>
      </c>
    </row>
    <row r="205" spans="1:12" x14ac:dyDescent="0.2">
      <c r="A205" s="60" t="s">
        <v>748</v>
      </c>
      <c r="B205" s="60" t="s">
        <v>673</v>
      </c>
      <c r="C205" s="60">
        <v>1</v>
      </c>
      <c r="D205" s="60">
        <v>236</v>
      </c>
      <c r="E205" s="60" t="s">
        <v>404</v>
      </c>
      <c r="L205" s="60" t="b">
        <v>0</v>
      </c>
    </row>
    <row r="206" spans="1:12" x14ac:dyDescent="0.2">
      <c r="A206" s="60" t="s">
        <v>749</v>
      </c>
      <c r="B206" s="60" t="s">
        <v>675</v>
      </c>
      <c r="C206" s="60">
        <v>1</v>
      </c>
      <c r="D206" s="60">
        <v>236</v>
      </c>
      <c r="E206" s="60" t="s">
        <v>432</v>
      </c>
      <c r="L206" s="60" t="b">
        <v>0</v>
      </c>
    </row>
    <row r="207" spans="1:12" x14ac:dyDescent="0.2">
      <c r="A207" s="60" t="s">
        <v>750</v>
      </c>
      <c r="B207" s="60" t="s">
        <v>739</v>
      </c>
      <c r="C207" s="60">
        <v>1</v>
      </c>
      <c r="D207" s="60">
        <v>236</v>
      </c>
      <c r="E207" s="60" t="s">
        <v>740</v>
      </c>
      <c r="L207" s="60" t="b">
        <v>0</v>
      </c>
    </row>
    <row r="208" spans="1:12" x14ac:dyDescent="0.2">
      <c r="A208" s="60" t="s">
        <v>751</v>
      </c>
      <c r="B208" s="60" t="s">
        <v>689</v>
      </c>
      <c r="C208" s="60">
        <v>1</v>
      </c>
      <c r="D208" s="60">
        <v>236</v>
      </c>
      <c r="E208" s="60" t="s">
        <v>690</v>
      </c>
      <c r="L208" s="60" t="b">
        <v>0</v>
      </c>
    </row>
    <row r="209" spans="1:12" x14ac:dyDescent="0.2">
      <c r="A209" s="60" t="s">
        <v>752</v>
      </c>
      <c r="B209" s="60" t="s">
        <v>373</v>
      </c>
      <c r="C209" s="60">
        <v>1</v>
      </c>
      <c r="D209" s="60">
        <v>236</v>
      </c>
      <c r="E209" s="60" t="s">
        <v>654</v>
      </c>
      <c r="F209" s="60" t="b">
        <v>0</v>
      </c>
      <c r="H209" s="60" t="b">
        <v>0</v>
      </c>
      <c r="I209" s="60" t="b">
        <v>0</v>
      </c>
      <c r="J209" s="60" t="b">
        <v>0</v>
      </c>
      <c r="K209" s="60" t="b">
        <v>0</v>
      </c>
      <c r="L209" s="60" t="b">
        <v>0</v>
      </c>
    </row>
    <row r="210" spans="1:12" x14ac:dyDescent="0.2">
      <c r="A210" s="60" t="s">
        <v>753</v>
      </c>
      <c r="B210" s="60" t="s">
        <v>684</v>
      </c>
      <c r="C210" s="60">
        <v>1</v>
      </c>
      <c r="D210" s="60">
        <v>260</v>
      </c>
      <c r="E210" s="60" t="s">
        <v>685</v>
      </c>
      <c r="L210" s="60" t="b">
        <v>0</v>
      </c>
    </row>
    <row r="211" spans="1:12" x14ac:dyDescent="0.2">
      <c r="A211" s="60" t="s">
        <v>754</v>
      </c>
      <c r="B211" s="60" t="s">
        <v>673</v>
      </c>
      <c r="C211" s="60">
        <v>1</v>
      </c>
      <c r="D211" s="60">
        <v>260</v>
      </c>
      <c r="E211" s="60" t="s">
        <v>404</v>
      </c>
      <c r="L211" s="60" t="b">
        <v>0</v>
      </c>
    </row>
    <row r="212" spans="1:12" x14ac:dyDescent="0.2">
      <c r="A212" s="60" t="s">
        <v>755</v>
      </c>
      <c r="B212" s="60" t="s">
        <v>675</v>
      </c>
      <c r="C212" s="60">
        <v>1</v>
      </c>
      <c r="D212" s="60">
        <v>260</v>
      </c>
      <c r="E212" s="60" t="s">
        <v>432</v>
      </c>
      <c r="L212" s="60" t="b">
        <v>0</v>
      </c>
    </row>
    <row r="213" spans="1:12" x14ac:dyDescent="0.2">
      <c r="A213" s="60" t="s">
        <v>756</v>
      </c>
      <c r="B213" s="60" t="s">
        <v>415</v>
      </c>
      <c r="C213" s="60">
        <v>1</v>
      </c>
      <c r="D213" s="60">
        <v>260</v>
      </c>
      <c r="E213" s="60" t="s">
        <v>416</v>
      </c>
      <c r="L213" s="60" t="b">
        <v>0</v>
      </c>
    </row>
    <row r="214" spans="1:12" x14ac:dyDescent="0.2">
      <c r="A214" s="60" t="s">
        <v>757</v>
      </c>
      <c r="B214" s="60" t="s">
        <v>689</v>
      </c>
      <c r="C214" s="60">
        <v>1</v>
      </c>
      <c r="D214" s="60">
        <v>260</v>
      </c>
      <c r="E214" s="60" t="s">
        <v>690</v>
      </c>
      <c r="L214" s="60" t="b">
        <v>0</v>
      </c>
    </row>
    <row r="215" spans="1:12" x14ac:dyDescent="0.2">
      <c r="A215" s="60" t="s">
        <v>758</v>
      </c>
      <c r="B215" s="60" t="s">
        <v>356</v>
      </c>
      <c r="C215" s="60">
        <v>1</v>
      </c>
      <c r="D215" s="60">
        <v>260</v>
      </c>
      <c r="F215" s="60" t="b">
        <v>1</v>
      </c>
      <c r="L215" s="60" t="b">
        <v>0</v>
      </c>
    </row>
    <row r="216" spans="1:12" x14ac:dyDescent="0.2">
      <c r="A216" s="60" t="s">
        <v>759</v>
      </c>
      <c r="B216" s="60" t="s">
        <v>684</v>
      </c>
      <c r="C216" s="60">
        <v>1</v>
      </c>
      <c r="D216" s="60">
        <v>211</v>
      </c>
      <c r="E216" s="60" t="s">
        <v>685</v>
      </c>
      <c r="L216" s="60" t="b">
        <v>0</v>
      </c>
    </row>
    <row r="217" spans="1:12" x14ac:dyDescent="0.2">
      <c r="A217" s="60" t="s">
        <v>760</v>
      </c>
      <c r="B217" s="60" t="s">
        <v>673</v>
      </c>
      <c r="C217" s="60">
        <v>1</v>
      </c>
      <c r="D217" s="60">
        <v>211</v>
      </c>
      <c r="E217" s="60" t="s">
        <v>404</v>
      </c>
      <c r="L217" s="60" t="b">
        <v>0</v>
      </c>
    </row>
    <row r="218" spans="1:12" x14ac:dyDescent="0.2">
      <c r="A218" s="60" t="s">
        <v>761</v>
      </c>
      <c r="B218" s="60" t="s">
        <v>675</v>
      </c>
      <c r="C218" s="60">
        <v>1</v>
      </c>
      <c r="D218" s="60">
        <v>211</v>
      </c>
      <c r="E218" s="60" t="s">
        <v>432</v>
      </c>
      <c r="L218" s="60" t="b">
        <v>0</v>
      </c>
    </row>
    <row r="219" spans="1:12" x14ac:dyDescent="0.2">
      <c r="A219" s="60" t="s">
        <v>762</v>
      </c>
      <c r="B219" s="60" t="s">
        <v>763</v>
      </c>
      <c r="C219" s="60">
        <v>1</v>
      </c>
      <c r="D219" s="60">
        <v>211</v>
      </c>
      <c r="E219" s="60" t="s">
        <v>451</v>
      </c>
      <c r="L219" s="60" t="b">
        <v>0</v>
      </c>
    </row>
    <row r="220" spans="1:12" x14ac:dyDescent="0.2">
      <c r="A220" s="60" t="s">
        <v>764</v>
      </c>
      <c r="B220" s="60" t="s">
        <v>689</v>
      </c>
      <c r="C220" s="60">
        <v>1</v>
      </c>
      <c r="D220" s="60">
        <v>211</v>
      </c>
      <c r="E220" s="60" t="s">
        <v>690</v>
      </c>
      <c r="L220" s="60" t="b">
        <v>0</v>
      </c>
    </row>
    <row r="221" spans="1:12" x14ac:dyDescent="0.2">
      <c r="A221" s="60" t="s">
        <v>765</v>
      </c>
      <c r="B221" s="60" t="s">
        <v>684</v>
      </c>
      <c r="C221" s="60">
        <v>1</v>
      </c>
      <c r="D221" s="60">
        <v>208</v>
      </c>
      <c r="E221" s="60" t="s">
        <v>685</v>
      </c>
      <c r="L221" s="60" t="b">
        <v>0</v>
      </c>
    </row>
    <row r="222" spans="1:12" x14ac:dyDescent="0.2">
      <c r="A222" s="60" t="s">
        <v>766</v>
      </c>
      <c r="B222" s="60" t="s">
        <v>673</v>
      </c>
      <c r="C222" s="60">
        <v>1</v>
      </c>
      <c r="D222" s="60">
        <v>208</v>
      </c>
      <c r="E222" s="60" t="s">
        <v>404</v>
      </c>
      <c r="L222" s="60" t="b">
        <v>0</v>
      </c>
    </row>
    <row r="223" spans="1:12" x14ac:dyDescent="0.2">
      <c r="A223" s="60" t="s">
        <v>767</v>
      </c>
      <c r="B223" s="60" t="s">
        <v>675</v>
      </c>
      <c r="C223" s="60">
        <v>1</v>
      </c>
      <c r="D223" s="60">
        <v>208</v>
      </c>
      <c r="E223" s="60" t="s">
        <v>432</v>
      </c>
      <c r="L223" s="60" t="b">
        <v>0</v>
      </c>
    </row>
    <row r="224" spans="1:12" x14ac:dyDescent="0.2">
      <c r="A224" s="60" t="s">
        <v>768</v>
      </c>
      <c r="B224" s="60" t="s">
        <v>763</v>
      </c>
      <c r="C224" s="60">
        <v>1</v>
      </c>
      <c r="D224" s="60">
        <v>208</v>
      </c>
      <c r="E224" s="60" t="s">
        <v>451</v>
      </c>
      <c r="L224" s="60" t="b">
        <v>0</v>
      </c>
    </row>
    <row r="225" spans="1:12" x14ac:dyDescent="0.2">
      <c r="A225" s="60" t="s">
        <v>769</v>
      </c>
      <c r="B225" s="60" t="s">
        <v>689</v>
      </c>
      <c r="C225" s="60">
        <v>1</v>
      </c>
      <c r="D225" s="60">
        <v>208</v>
      </c>
      <c r="E225" s="60" t="s">
        <v>690</v>
      </c>
      <c r="L225" s="60" t="b">
        <v>0</v>
      </c>
    </row>
    <row r="226" spans="1:12" x14ac:dyDescent="0.2">
      <c r="A226" s="60" t="s">
        <v>770</v>
      </c>
      <c r="B226" s="60" t="s">
        <v>684</v>
      </c>
      <c r="C226" s="60">
        <v>1</v>
      </c>
      <c r="D226" s="60">
        <v>229</v>
      </c>
      <c r="E226" s="60" t="s">
        <v>685</v>
      </c>
      <c r="L226" s="60" t="b">
        <v>0</v>
      </c>
    </row>
    <row r="227" spans="1:12" x14ac:dyDescent="0.2">
      <c r="A227" s="60" t="s">
        <v>771</v>
      </c>
      <c r="B227" s="60" t="s">
        <v>684</v>
      </c>
      <c r="C227" s="60">
        <v>1</v>
      </c>
      <c r="D227" s="60">
        <v>212</v>
      </c>
      <c r="E227" s="60" t="s">
        <v>685</v>
      </c>
      <c r="L227" s="60" t="b">
        <v>0</v>
      </c>
    </row>
    <row r="228" spans="1:12" x14ac:dyDescent="0.2">
      <c r="A228" s="60" t="s">
        <v>772</v>
      </c>
      <c r="B228" s="60" t="s">
        <v>673</v>
      </c>
      <c r="C228" s="60">
        <v>1</v>
      </c>
      <c r="D228" s="60">
        <v>212</v>
      </c>
      <c r="E228" s="60" t="s">
        <v>404</v>
      </c>
      <c r="L228" s="60" t="b">
        <v>0</v>
      </c>
    </row>
    <row r="229" spans="1:12" x14ac:dyDescent="0.2">
      <c r="A229" s="60" t="s">
        <v>773</v>
      </c>
      <c r="B229" s="60" t="s">
        <v>675</v>
      </c>
      <c r="C229" s="60">
        <v>1</v>
      </c>
      <c r="D229" s="60">
        <v>212</v>
      </c>
      <c r="E229" s="60" t="s">
        <v>432</v>
      </c>
      <c r="L229" s="60" t="b">
        <v>0</v>
      </c>
    </row>
    <row r="230" spans="1:12" x14ac:dyDescent="0.2">
      <c r="A230" s="60" t="s">
        <v>774</v>
      </c>
      <c r="B230" s="60" t="s">
        <v>689</v>
      </c>
      <c r="C230" s="60">
        <v>1</v>
      </c>
      <c r="D230" s="60">
        <v>212</v>
      </c>
      <c r="E230" s="60" t="s">
        <v>690</v>
      </c>
      <c r="L230" s="60" t="b">
        <v>0</v>
      </c>
    </row>
    <row r="231" spans="1:12" x14ac:dyDescent="0.2">
      <c r="A231" s="60" t="s">
        <v>775</v>
      </c>
      <c r="B231" s="60" t="s">
        <v>684</v>
      </c>
      <c r="C231" s="60">
        <v>1</v>
      </c>
      <c r="D231" s="60">
        <v>234</v>
      </c>
      <c r="E231" s="60" t="s">
        <v>685</v>
      </c>
      <c r="L231" s="60" t="b">
        <v>0</v>
      </c>
    </row>
    <row r="232" spans="1:12" x14ac:dyDescent="0.2">
      <c r="A232" s="60" t="s">
        <v>777</v>
      </c>
      <c r="B232" s="60" t="s">
        <v>730</v>
      </c>
      <c r="C232" s="60">
        <v>1</v>
      </c>
      <c r="D232" s="60">
        <v>239</v>
      </c>
      <c r="E232" s="60" t="s">
        <v>395</v>
      </c>
      <c r="L232" s="60" t="b">
        <v>0</v>
      </c>
    </row>
    <row r="233" spans="1:12" x14ac:dyDescent="0.2">
      <c r="A233" s="60" t="s">
        <v>778</v>
      </c>
      <c r="B233" s="60" t="s">
        <v>730</v>
      </c>
      <c r="C233" s="60">
        <v>1</v>
      </c>
      <c r="D233" s="60">
        <v>417</v>
      </c>
      <c r="E233" s="60" t="s">
        <v>395</v>
      </c>
      <c r="L233" s="60" t="b">
        <v>0</v>
      </c>
    </row>
    <row r="234" spans="1:12" x14ac:dyDescent="0.2">
      <c r="A234" s="60" t="s">
        <v>779</v>
      </c>
      <c r="B234" s="60" t="s">
        <v>730</v>
      </c>
      <c r="C234" s="60">
        <v>1</v>
      </c>
      <c r="D234" s="60">
        <v>425</v>
      </c>
      <c r="E234" s="60" t="s">
        <v>395</v>
      </c>
      <c r="L234" s="60" t="b">
        <v>0</v>
      </c>
    </row>
    <row r="235" spans="1:12" x14ac:dyDescent="0.2">
      <c r="A235" s="60" t="s">
        <v>780</v>
      </c>
      <c r="B235" s="60" t="s">
        <v>781</v>
      </c>
      <c r="C235" s="60">
        <v>1</v>
      </c>
      <c r="D235" s="60">
        <v>202</v>
      </c>
      <c r="E235" s="60" t="s">
        <v>782</v>
      </c>
      <c r="L235" s="60" t="b">
        <v>0</v>
      </c>
    </row>
    <row r="236" spans="1:12" x14ac:dyDescent="0.2">
      <c r="A236" s="60" t="s">
        <v>783</v>
      </c>
      <c r="B236" s="60" t="s">
        <v>784</v>
      </c>
      <c r="C236" s="60">
        <v>1</v>
      </c>
      <c r="D236" s="60">
        <v>202</v>
      </c>
      <c r="E236" s="60" t="s">
        <v>429</v>
      </c>
      <c r="L236" s="60" t="b">
        <v>0</v>
      </c>
    </row>
    <row r="237" spans="1:12" x14ac:dyDescent="0.2">
      <c r="A237" s="60" t="s">
        <v>785</v>
      </c>
      <c r="B237" s="60" t="s">
        <v>656</v>
      </c>
      <c r="C237" s="60">
        <v>1</v>
      </c>
      <c r="D237" s="60">
        <v>202</v>
      </c>
      <c r="E237" s="60" t="s">
        <v>495</v>
      </c>
      <c r="L237" s="60" t="b">
        <v>0</v>
      </c>
    </row>
    <row r="238" spans="1:12" x14ac:dyDescent="0.2">
      <c r="A238" s="60" t="s">
        <v>786</v>
      </c>
      <c r="B238" s="60" t="s">
        <v>373</v>
      </c>
      <c r="C238" s="60">
        <v>1</v>
      </c>
      <c r="D238" s="60">
        <v>202</v>
      </c>
      <c r="E238" s="60" t="s">
        <v>654</v>
      </c>
      <c r="L238" s="60" t="b">
        <v>0</v>
      </c>
    </row>
    <row r="239" spans="1:12" x14ac:dyDescent="0.2">
      <c r="A239" s="60" t="s">
        <v>787</v>
      </c>
      <c r="B239" s="60" t="s">
        <v>730</v>
      </c>
      <c r="C239" s="60">
        <v>1</v>
      </c>
      <c r="D239" s="60">
        <v>146</v>
      </c>
      <c r="E239" s="60" t="s">
        <v>395</v>
      </c>
      <c r="L239" s="60" t="b">
        <v>0</v>
      </c>
    </row>
    <row r="240" spans="1:12" x14ac:dyDescent="0.2">
      <c r="A240" s="60" t="s">
        <v>788</v>
      </c>
      <c r="B240" s="60" t="s">
        <v>656</v>
      </c>
      <c r="C240" s="60">
        <v>1</v>
      </c>
      <c r="D240" s="60">
        <v>148</v>
      </c>
      <c r="E240" s="60" t="s">
        <v>495</v>
      </c>
      <c r="L240" s="60" t="b">
        <v>0</v>
      </c>
    </row>
    <row r="241" spans="1:12" x14ac:dyDescent="0.2">
      <c r="A241" s="60" t="s">
        <v>789</v>
      </c>
      <c r="B241" s="60" t="s">
        <v>730</v>
      </c>
      <c r="C241" s="60">
        <v>1</v>
      </c>
      <c r="D241" s="60">
        <v>148</v>
      </c>
      <c r="E241" s="60" t="s">
        <v>395</v>
      </c>
      <c r="L241" s="60" t="b">
        <v>0</v>
      </c>
    </row>
    <row r="242" spans="1:12" x14ac:dyDescent="0.2">
      <c r="A242" s="60" t="s">
        <v>790</v>
      </c>
      <c r="B242" s="60" t="s">
        <v>730</v>
      </c>
      <c r="C242" s="60">
        <v>1</v>
      </c>
      <c r="D242" s="60">
        <v>238</v>
      </c>
      <c r="E242" s="60" t="s">
        <v>395</v>
      </c>
      <c r="L242" s="60" t="b">
        <v>0</v>
      </c>
    </row>
    <row r="243" spans="1:12" x14ac:dyDescent="0.2">
      <c r="A243" s="60" t="s">
        <v>791</v>
      </c>
      <c r="B243" s="60" t="s">
        <v>675</v>
      </c>
      <c r="C243" s="60">
        <v>1</v>
      </c>
      <c r="D243" s="60">
        <v>274</v>
      </c>
      <c r="E243" s="60" t="s">
        <v>432</v>
      </c>
      <c r="L243" s="60" t="b">
        <v>0</v>
      </c>
    </row>
    <row r="244" spans="1:12" x14ac:dyDescent="0.2">
      <c r="A244" s="60" t="s">
        <v>792</v>
      </c>
      <c r="B244" s="60" t="s">
        <v>356</v>
      </c>
      <c r="C244" s="60">
        <v>1</v>
      </c>
      <c r="D244" s="60">
        <v>274</v>
      </c>
      <c r="F244" s="60" t="b">
        <v>1</v>
      </c>
      <c r="L244" s="60" t="b">
        <v>0</v>
      </c>
    </row>
    <row r="245" spans="1:12" x14ac:dyDescent="0.2">
      <c r="A245" s="60" t="s">
        <v>793</v>
      </c>
      <c r="B245" s="60" t="s">
        <v>373</v>
      </c>
      <c r="C245" s="60">
        <v>1</v>
      </c>
      <c r="D245" s="60">
        <v>938</v>
      </c>
      <c r="E245" s="60" t="s">
        <v>654</v>
      </c>
      <c r="L245" s="60" t="b">
        <v>0</v>
      </c>
    </row>
    <row r="246" spans="1:12" x14ac:dyDescent="0.2">
      <c r="A246" s="60" t="s">
        <v>794</v>
      </c>
      <c r="B246" s="60" t="s">
        <v>415</v>
      </c>
      <c r="C246" s="60">
        <v>1</v>
      </c>
      <c r="D246" s="60">
        <v>885</v>
      </c>
      <c r="E246" s="60" t="s">
        <v>416</v>
      </c>
      <c r="L246" s="60" t="b">
        <v>0</v>
      </c>
    </row>
    <row r="247" spans="1:12" x14ac:dyDescent="0.2">
      <c r="A247" s="60" t="s">
        <v>795</v>
      </c>
      <c r="B247" s="60" t="s">
        <v>373</v>
      </c>
      <c r="C247" s="60">
        <v>1</v>
      </c>
      <c r="D247" s="60">
        <v>935</v>
      </c>
      <c r="E247" s="60" t="s">
        <v>654</v>
      </c>
      <c r="L247" s="60" t="b">
        <v>0</v>
      </c>
    </row>
    <row r="248" spans="1:12" x14ac:dyDescent="0.2">
      <c r="A248" s="60" t="s">
        <v>796</v>
      </c>
      <c r="B248" s="60" t="s">
        <v>373</v>
      </c>
      <c r="C248" s="60">
        <v>1</v>
      </c>
      <c r="D248" s="60">
        <v>937</v>
      </c>
      <c r="E248" s="60" t="s">
        <v>654</v>
      </c>
      <c r="L248" s="60" t="b">
        <v>0</v>
      </c>
    </row>
    <row r="249" spans="1:12" x14ac:dyDescent="0.2">
      <c r="A249" s="60" t="s">
        <v>797</v>
      </c>
      <c r="B249" s="60" t="s">
        <v>373</v>
      </c>
      <c r="C249" s="60">
        <v>1</v>
      </c>
      <c r="D249" s="60">
        <v>948</v>
      </c>
      <c r="E249" s="60" t="s">
        <v>654</v>
      </c>
      <c r="L249" s="60" t="b">
        <v>0</v>
      </c>
    </row>
    <row r="250" spans="1:12" x14ac:dyDescent="0.2">
      <c r="A250" s="60" t="s">
        <v>798</v>
      </c>
      <c r="B250" s="60" t="s">
        <v>675</v>
      </c>
      <c r="C250" s="60">
        <v>1</v>
      </c>
      <c r="D250" s="60">
        <v>936</v>
      </c>
      <c r="E250" s="60" t="s">
        <v>432</v>
      </c>
      <c r="L250" s="60" t="b">
        <v>0</v>
      </c>
    </row>
    <row r="251" spans="1:12" x14ac:dyDescent="0.2">
      <c r="A251" s="60" t="s">
        <v>799</v>
      </c>
      <c r="B251" s="60" t="s">
        <v>356</v>
      </c>
      <c r="C251" s="60">
        <v>1</v>
      </c>
      <c r="D251" s="60">
        <v>941</v>
      </c>
      <c r="F251" s="60" t="b">
        <v>1</v>
      </c>
      <c r="L251" s="60" t="b">
        <v>0</v>
      </c>
    </row>
    <row r="252" spans="1:12" x14ac:dyDescent="0.2">
      <c r="A252" s="60" t="s">
        <v>800</v>
      </c>
      <c r="B252" s="60" t="s">
        <v>373</v>
      </c>
      <c r="C252" s="60">
        <v>1</v>
      </c>
      <c r="D252" s="60">
        <v>190</v>
      </c>
      <c r="E252" s="60" t="s">
        <v>471</v>
      </c>
      <c r="L252" s="60" t="b">
        <v>0</v>
      </c>
    </row>
    <row r="253" spans="1:12" x14ac:dyDescent="0.2">
      <c r="A253" s="60" t="s">
        <v>801</v>
      </c>
      <c r="B253" s="60" t="s">
        <v>802</v>
      </c>
      <c r="C253" s="60">
        <v>1</v>
      </c>
      <c r="D253" s="60">
        <v>151</v>
      </c>
      <c r="E253" s="60" t="s">
        <v>803</v>
      </c>
      <c r="L253" s="60" t="b">
        <v>0</v>
      </c>
    </row>
    <row r="254" spans="1:12" x14ac:dyDescent="0.2">
      <c r="A254" s="60" t="s">
        <v>804</v>
      </c>
      <c r="B254" s="60" t="s">
        <v>805</v>
      </c>
      <c r="C254" s="60">
        <v>1</v>
      </c>
      <c r="D254" s="60">
        <v>151</v>
      </c>
      <c r="E254" s="60" t="s">
        <v>806</v>
      </c>
      <c r="L254" s="60" t="b">
        <v>0</v>
      </c>
    </row>
    <row r="255" spans="1:12" x14ac:dyDescent="0.2">
      <c r="A255" s="60" t="s">
        <v>807</v>
      </c>
      <c r="B255" s="60" t="s">
        <v>808</v>
      </c>
      <c r="C255" s="60">
        <v>1</v>
      </c>
      <c r="D255" s="60">
        <v>151</v>
      </c>
      <c r="E255" s="60" t="s">
        <v>809</v>
      </c>
      <c r="L255" s="60" t="b">
        <v>0</v>
      </c>
    </row>
    <row r="256" spans="1:12" x14ac:dyDescent="0.2">
      <c r="A256" s="60" t="s">
        <v>810</v>
      </c>
      <c r="B256" s="60" t="s">
        <v>811</v>
      </c>
      <c r="C256" s="60">
        <v>1</v>
      </c>
      <c r="D256" s="60">
        <v>151</v>
      </c>
      <c r="E256" s="60" t="s">
        <v>812</v>
      </c>
      <c r="L256" s="60" t="b">
        <v>0</v>
      </c>
    </row>
    <row r="257" spans="1:12" x14ac:dyDescent="0.2">
      <c r="A257" s="60" t="s">
        <v>813</v>
      </c>
      <c r="B257" s="60" t="s">
        <v>373</v>
      </c>
      <c r="C257" s="60">
        <v>1</v>
      </c>
      <c r="D257" s="60">
        <v>151</v>
      </c>
      <c r="E257" s="60" t="s">
        <v>471</v>
      </c>
      <c r="L257" s="60" t="b">
        <v>0</v>
      </c>
    </row>
    <row r="258" spans="1:12" x14ac:dyDescent="0.2">
      <c r="A258" s="60" t="s">
        <v>814</v>
      </c>
      <c r="B258" s="60" t="s">
        <v>356</v>
      </c>
      <c r="C258" s="60">
        <v>1</v>
      </c>
      <c r="D258" s="60">
        <v>151</v>
      </c>
      <c r="F258" s="60" t="b">
        <v>1</v>
      </c>
      <c r="L258" s="60" t="b">
        <v>0</v>
      </c>
    </row>
    <row r="259" spans="1:12" x14ac:dyDescent="0.2">
      <c r="A259" s="60" t="s">
        <v>815</v>
      </c>
      <c r="B259" s="60" t="s">
        <v>356</v>
      </c>
      <c r="C259" s="60">
        <v>1</v>
      </c>
      <c r="D259" s="60">
        <v>151</v>
      </c>
      <c r="F259" s="60" t="b">
        <v>1</v>
      </c>
      <c r="L259" s="60" t="b">
        <v>0</v>
      </c>
    </row>
    <row r="260" spans="1:12" x14ac:dyDescent="0.2">
      <c r="A260" s="60" t="s">
        <v>816</v>
      </c>
      <c r="B260" s="60" t="s">
        <v>356</v>
      </c>
      <c r="C260" s="60">
        <v>1</v>
      </c>
      <c r="D260" s="60">
        <v>151</v>
      </c>
      <c r="F260" s="60" t="b">
        <v>1</v>
      </c>
      <c r="L260" s="60" t="b">
        <v>0</v>
      </c>
    </row>
    <row r="261" spans="1:12" x14ac:dyDescent="0.2">
      <c r="A261" s="60" t="s">
        <v>817</v>
      </c>
      <c r="B261" s="60" t="s">
        <v>818</v>
      </c>
      <c r="C261" s="60">
        <v>1</v>
      </c>
      <c r="D261" s="60">
        <v>162</v>
      </c>
      <c r="E261" s="60" t="s">
        <v>819</v>
      </c>
      <c r="L261" s="60" t="b">
        <v>0</v>
      </c>
    </row>
    <row r="262" spans="1:12" x14ac:dyDescent="0.2">
      <c r="A262" s="60" t="s">
        <v>820</v>
      </c>
      <c r="B262" s="60" t="s">
        <v>821</v>
      </c>
      <c r="C262" s="60">
        <v>1</v>
      </c>
      <c r="D262" s="60">
        <v>162</v>
      </c>
      <c r="E262" s="60" t="s">
        <v>822</v>
      </c>
      <c r="L262" s="60" t="b">
        <v>0</v>
      </c>
    </row>
    <row r="263" spans="1:12" x14ac:dyDescent="0.2">
      <c r="A263" s="60" t="s">
        <v>823</v>
      </c>
      <c r="B263" s="60" t="s">
        <v>824</v>
      </c>
      <c r="C263" s="60">
        <v>1</v>
      </c>
      <c r="D263" s="60">
        <v>162</v>
      </c>
      <c r="E263" s="60" t="s">
        <v>825</v>
      </c>
      <c r="L263" s="60" t="b">
        <v>0</v>
      </c>
    </row>
    <row r="264" spans="1:12" x14ac:dyDescent="0.2">
      <c r="A264" s="60" t="s">
        <v>826</v>
      </c>
      <c r="B264" s="60" t="s">
        <v>827</v>
      </c>
      <c r="C264" s="60">
        <v>1</v>
      </c>
      <c r="D264" s="60">
        <v>162</v>
      </c>
      <c r="E264" s="60" t="s">
        <v>828</v>
      </c>
      <c r="L264" s="60" t="b">
        <v>0</v>
      </c>
    </row>
    <row r="265" spans="1:12" x14ac:dyDescent="0.2">
      <c r="A265" s="60" t="s">
        <v>829</v>
      </c>
      <c r="B265" s="60" t="s">
        <v>491</v>
      </c>
      <c r="C265" s="60">
        <v>1</v>
      </c>
      <c r="D265" s="60">
        <v>162</v>
      </c>
      <c r="E265" s="60" t="s">
        <v>492</v>
      </c>
      <c r="L265" s="60" t="b">
        <v>0</v>
      </c>
    </row>
    <row r="266" spans="1:12" x14ac:dyDescent="0.2">
      <c r="A266" s="60" t="s">
        <v>830</v>
      </c>
      <c r="B266" s="60" t="s">
        <v>831</v>
      </c>
      <c r="C266" s="60">
        <v>1</v>
      </c>
      <c r="D266" s="60">
        <v>162</v>
      </c>
      <c r="E266" s="60" t="s">
        <v>832</v>
      </c>
      <c r="F266" s="60" t="b">
        <v>0</v>
      </c>
      <c r="H266" s="60" t="b">
        <v>0</v>
      </c>
      <c r="I266" s="60" t="b">
        <v>0</v>
      </c>
      <c r="J266" s="60" t="b">
        <v>0</v>
      </c>
      <c r="K266" s="60" t="b">
        <v>0</v>
      </c>
      <c r="L266" s="60" t="b">
        <v>0</v>
      </c>
    </row>
    <row r="267" spans="1:12" x14ac:dyDescent="0.2">
      <c r="A267" s="60" t="s">
        <v>833</v>
      </c>
      <c r="B267" s="60" t="s">
        <v>834</v>
      </c>
      <c r="C267" s="60">
        <v>1</v>
      </c>
      <c r="D267" s="60">
        <v>162</v>
      </c>
      <c r="E267" s="60" t="s">
        <v>835</v>
      </c>
      <c r="L267" s="60" t="b">
        <v>0</v>
      </c>
    </row>
    <row r="268" spans="1:12" x14ac:dyDescent="0.2">
      <c r="A268" s="60" t="s">
        <v>836</v>
      </c>
      <c r="B268" s="60" t="s">
        <v>837</v>
      </c>
      <c r="C268" s="60">
        <v>1</v>
      </c>
      <c r="D268" s="60">
        <v>122</v>
      </c>
      <c r="E268" s="60" t="s">
        <v>838</v>
      </c>
      <c r="L268" s="60" t="b">
        <v>0</v>
      </c>
    </row>
    <row r="269" spans="1:12" x14ac:dyDescent="0.2">
      <c r="A269" s="60" t="s">
        <v>839</v>
      </c>
      <c r="B269" s="60" t="s">
        <v>837</v>
      </c>
      <c r="C269" s="60">
        <v>1</v>
      </c>
      <c r="D269" s="60">
        <v>161</v>
      </c>
      <c r="E269" s="60" t="s">
        <v>838</v>
      </c>
      <c r="L269" s="60" t="b">
        <v>0</v>
      </c>
    </row>
    <row r="270" spans="1:12" x14ac:dyDescent="0.2">
      <c r="A270" s="60" t="s">
        <v>840</v>
      </c>
      <c r="B270" s="60" t="s">
        <v>841</v>
      </c>
      <c r="C270" s="60">
        <v>1</v>
      </c>
      <c r="D270" s="60">
        <v>161</v>
      </c>
      <c r="E270" s="60" t="s">
        <v>842</v>
      </c>
      <c r="L270" s="60" t="b">
        <v>0</v>
      </c>
    </row>
    <row r="271" spans="1:12" x14ac:dyDescent="0.2">
      <c r="A271" s="60" t="s">
        <v>843</v>
      </c>
      <c r="B271" s="60" t="s">
        <v>844</v>
      </c>
      <c r="C271" s="60">
        <v>1</v>
      </c>
      <c r="D271" s="60">
        <v>161</v>
      </c>
      <c r="E271" s="60" t="s">
        <v>845</v>
      </c>
      <c r="L271" s="60" t="b">
        <v>0</v>
      </c>
    </row>
    <row r="272" spans="1:12" x14ac:dyDescent="0.2">
      <c r="A272" s="60" t="s">
        <v>846</v>
      </c>
      <c r="B272" s="60" t="s">
        <v>373</v>
      </c>
      <c r="C272" s="60">
        <v>1</v>
      </c>
      <c r="D272" s="60">
        <v>161</v>
      </c>
      <c r="E272" s="60" t="s">
        <v>471</v>
      </c>
      <c r="L272" s="60" t="b">
        <v>0</v>
      </c>
    </row>
    <row r="273" spans="1:12" x14ac:dyDescent="0.2">
      <c r="A273" s="60" t="s">
        <v>847</v>
      </c>
      <c r="B273" s="60" t="s">
        <v>848</v>
      </c>
      <c r="C273" s="60">
        <v>1</v>
      </c>
      <c r="D273" s="60">
        <v>152</v>
      </c>
      <c r="E273" s="60" t="s">
        <v>849</v>
      </c>
      <c r="L273" s="60" t="b">
        <v>0</v>
      </c>
    </row>
    <row r="274" spans="1:12" x14ac:dyDescent="0.2">
      <c r="A274" s="60" t="s">
        <v>850</v>
      </c>
      <c r="B274" s="60" t="s">
        <v>841</v>
      </c>
      <c r="C274" s="60">
        <v>1</v>
      </c>
      <c r="D274" s="60">
        <v>152</v>
      </c>
      <c r="E274" s="60" t="s">
        <v>842</v>
      </c>
      <c r="L274" s="60" t="b">
        <v>0</v>
      </c>
    </row>
    <row r="275" spans="1:12" x14ac:dyDescent="0.2">
      <c r="A275" s="60" t="s">
        <v>851</v>
      </c>
      <c r="B275" s="60" t="s">
        <v>356</v>
      </c>
      <c r="C275" s="60">
        <v>1</v>
      </c>
      <c r="D275" s="60">
        <v>152</v>
      </c>
      <c r="F275" s="60" t="b">
        <v>1</v>
      </c>
      <c r="L275" s="60" t="b">
        <v>0</v>
      </c>
    </row>
    <row r="276" spans="1:12" x14ac:dyDescent="0.2">
      <c r="A276" s="60" t="s">
        <v>852</v>
      </c>
      <c r="B276" s="60" t="s">
        <v>509</v>
      </c>
      <c r="C276" s="60">
        <v>1</v>
      </c>
      <c r="D276" s="60">
        <v>155</v>
      </c>
      <c r="E276" s="60" t="s">
        <v>510</v>
      </c>
      <c r="L276" s="60" t="b">
        <v>0</v>
      </c>
    </row>
    <row r="277" spans="1:12" x14ac:dyDescent="0.2">
      <c r="A277" s="60" t="s">
        <v>853</v>
      </c>
      <c r="B277" s="60" t="s">
        <v>854</v>
      </c>
      <c r="C277" s="60">
        <v>1</v>
      </c>
      <c r="D277" s="60">
        <v>155</v>
      </c>
      <c r="E277" s="60" t="s">
        <v>855</v>
      </c>
      <c r="L277" s="60" t="b">
        <v>0</v>
      </c>
    </row>
    <row r="278" spans="1:12" x14ac:dyDescent="0.2">
      <c r="A278" s="60" t="s">
        <v>856</v>
      </c>
      <c r="B278" s="60" t="s">
        <v>356</v>
      </c>
      <c r="C278" s="60">
        <v>1</v>
      </c>
      <c r="D278" s="60">
        <v>155</v>
      </c>
      <c r="F278" s="60" t="b">
        <v>1</v>
      </c>
      <c r="L278" s="60" t="b">
        <v>0</v>
      </c>
    </row>
    <row r="279" spans="1:12" x14ac:dyDescent="0.2">
      <c r="A279" s="60" t="s">
        <v>857</v>
      </c>
      <c r="B279" s="60" t="s">
        <v>373</v>
      </c>
      <c r="C279" s="60">
        <v>1</v>
      </c>
      <c r="D279" s="60">
        <v>188</v>
      </c>
      <c r="E279" s="60" t="s">
        <v>471</v>
      </c>
      <c r="L279" s="60" t="b">
        <v>0</v>
      </c>
    </row>
    <row r="280" spans="1:12" x14ac:dyDescent="0.2">
      <c r="A280" s="60" t="s">
        <v>858</v>
      </c>
      <c r="B280" s="60" t="s">
        <v>859</v>
      </c>
      <c r="C280" s="60">
        <v>1</v>
      </c>
      <c r="D280" s="60">
        <v>200</v>
      </c>
      <c r="E280" s="60" t="s">
        <v>860</v>
      </c>
      <c r="L280" s="60" t="b">
        <v>0</v>
      </c>
    </row>
    <row r="281" spans="1:12" x14ac:dyDescent="0.2">
      <c r="A281" s="60" t="s">
        <v>861</v>
      </c>
      <c r="B281" s="60" t="s">
        <v>356</v>
      </c>
      <c r="C281" s="60">
        <v>1</v>
      </c>
      <c r="D281" s="60">
        <v>163</v>
      </c>
      <c r="F281" s="60" t="b">
        <v>1</v>
      </c>
      <c r="L281" s="60" t="b">
        <v>0</v>
      </c>
    </row>
    <row r="282" spans="1:12" x14ac:dyDescent="0.2">
      <c r="A282" s="60" t="s">
        <v>862</v>
      </c>
      <c r="B282" s="60" t="s">
        <v>385</v>
      </c>
      <c r="C282" s="60">
        <v>1</v>
      </c>
      <c r="D282" s="60">
        <v>751</v>
      </c>
      <c r="E282" s="60" t="s">
        <v>386</v>
      </c>
      <c r="L282" s="60" t="b">
        <v>0</v>
      </c>
    </row>
    <row r="283" spans="1:12" x14ac:dyDescent="0.2">
      <c r="A283" s="60" t="s">
        <v>863</v>
      </c>
      <c r="B283" s="60" t="s">
        <v>673</v>
      </c>
      <c r="C283" s="60">
        <v>1</v>
      </c>
      <c r="D283" s="60">
        <v>601</v>
      </c>
      <c r="E283" s="60" t="s">
        <v>404</v>
      </c>
      <c r="L283" s="60" t="b">
        <v>0</v>
      </c>
    </row>
    <row r="284" spans="1:12" x14ac:dyDescent="0.2">
      <c r="A284" s="60" t="s">
        <v>865</v>
      </c>
      <c r="B284" s="60" t="s">
        <v>866</v>
      </c>
      <c r="C284" s="60">
        <v>1</v>
      </c>
      <c r="D284" s="60">
        <v>601</v>
      </c>
      <c r="E284" s="60" t="s">
        <v>867</v>
      </c>
      <c r="L284" s="60" t="b">
        <v>0</v>
      </c>
    </row>
    <row r="285" spans="1:12" x14ac:dyDescent="0.2">
      <c r="A285" s="60" t="s">
        <v>868</v>
      </c>
      <c r="B285" s="60" t="s">
        <v>869</v>
      </c>
      <c r="C285" s="60">
        <v>1</v>
      </c>
      <c r="D285" s="60">
        <v>601</v>
      </c>
      <c r="E285" s="60" t="s">
        <v>870</v>
      </c>
      <c r="L285" s="60" t="b">
        <v>0</v>
      </c>
    </row>
    <row r="286" spans="1:12" x14ac:dyDescent="0.2">
      <c r="A286" s="60" t="s">
        <v>871</v>
      </c>
      <c r="B286" s="60" t="s">
        <v>872</v>
      </c>
      <c r="C286" s="60">
        <v>1</v>
      </c>
      <c r="D286" s="60">
        <v>601</v>
      </c>
      <c r="E286" s="60" t="s">
        <v>873</v>
      </c>
      <c r="L286" s="60" t="b">
        <v>0</v>
      </c>
    </row>
    <row r="287" spans="1:12" x14ac:dyDescent="0.2">
      <c r="A287" s="60" t="s">
        <v>874</v>
      </c>
      <c r="B287" s="60" t="s">
        <v>875</v>
      </c>
      <c r="C287" s="60">
        <v>1</v>
      </c>
      <c r="D287" s="60">
        <v>601</v>
      </c>
      <c r="E287" s="60" t="s">
        <v>629</v>
      </c>
      <c r="L287" s="60" t="b">
        <v>0</v>
      </c>
    </row>
    <row r="288" spans="1:12" x14ac:dyDescent="0.2">
      <c r="A288" s="60" t="s">
        <v>876</v>
      </c>
      <c r="B288" s="60" t="s">
        <v>422</v>
      </c>
      <c r="C288" s="60">
        <v>1</v>
      </c>
      <c r="D288" s="60">
        <v>601</v>
      </c>
      <c r="E288" s="60" t="s">
        <v>423</v>
      </c>
      <c r="L288" s="60" t="b">
        <v>0</v>
      </c>
    </row>
    <row r="289" spans="1:12" x14ac:dyDescent="0.2">
      <c r="A289" s="60" t="s">
        <v>877</v>
      </c>
      <c r="B289" s="60" t="s">
        <v>739</v>
      </c>
      <c r="C289" s="60">
        <v>1</v>
      </c>
      <c r="D289" s="60">
        <v>601</v>
      </c>
      <c r="E289" s="60" t="s">
        <v>740</v>
      </c>
      <c r="L289" s="60" t="b">
        <v>0</v>
      </c>
    </row>
    <row r="290" spans="1:12" x14ac:dyDescent="0.2">
      <c r="A290" s="60" t="s">
        <v>878</v>
      </c>
      <c r="B290" s="60" t="s">
        <v>879</v>
      </c>
      <c r="C290" s="60">
        <v>1</v>
      </c>
      <c r="D290" s="60">
        <v>601</v>
      </c>
      <c r="E290" s="60" t="s">
        <v>880</v>
      </c>
      <c r="L290" s="60" t="b">
        <v>0</v>
      </c>
    </row>
    <row r="291" spans="1:12" x14ac:dyDescent="0.2">
      <c r="A291" s="60" t="s">
        <v>881</v>
      </c>
      <c r="B291" s="60" t="s">
        <v>882</v>
      </c>
      <c r="C291" s="60">
        <v>1</v>
      </c>
      <c r="D291" s="60">
        <v>601</v>
      </c>
      <c r="E291" s="60" t="s">
        <v>883</v>
      </c>
      <c r="L291" s="60" t="b">
        <v>0</v>
      </c>
    </row>
    <row r="292" spans="1:12" x14ac:dyDescent="0.2">
      <c r="A292" s="60" t="s">
        <v>884</v>
      </c>
      <c r="B292" s="60" t="s">
        <v>885</v>
      </c>
      <c r="C292" s="60">
        <v>1</v>
      </c>
      <c r="D292" s="60">
        <v>601</v>
      </c>
      <c r="E292" s="60" t="s">
        <v>886</v>
      </c>
      <c r="L292" s="60" t="b">
        <v>0</v>
      </c>
    </row>
    <row r="293" spans="1:12" x14ac:dyDescent="0.2">
      <c r="A293" s="60" t="s">
        <v>887</v>
      </c>
      <c r="B293" s="60" t="s">
        <v>888</v>
      </c>
      <c r="C293" s="60">
        <v>1</v>
      </c>
      <c r="D293" s="60">
        <v>601</v>
      </c>
      <c r="E293" s="60" t="s">
        <v>889</v>
      </c>
      <c r="L293" s="60" t="b">
        <v>0</v>
      </c>
    </row>
    <row r="294" spans="1:12" x14ac:dyDescent="0.2">
      <c r="A294" s="60" t="s">
        <v>890</v>
      </c>
      <c r="B294" s="60" t="s">
        <v>891</v>
      </c>
      <c r="C294" s="60">
        <v>1</v>
      </c>
      <c r="D294" s="60">
        <v>601</v>
      </c>
      <c r="E294" s="60" t="s">
        <v>892</v>
      </c>
      <c r="L294" s="60" t="b">
        <v>0</v>
      </c>
    </row>
    <row r="295" spans="1:12" x14ac:dyDescent="0.2">
      <c r="A295" s="60" t="s">
        <v>893</v>
      </c>
      <c r="B295" s="60" t="s">
        <v>373</v>
      </c>
      <c r="C295" s="60">
        <v>1</v>
      </c>
      <c r="D295" s="60">
        <v>601</v>
      </c>
      <c r="E295" s="60" t="s">
        <v>894</v>
      </c>
      <c r="L295" s="60" t="b">
        <v>0</v>
      </c>
    </row>
    <row r="296" spans="1:12" x14ac:dyDescent="0.2">
      <c r="A296" s="60" t="s">
        <v>895</v>
      </c>
      <c r="B296" s="60" t="s">
        <v>673</v>
      </c>
      <c r="C296" s="60">
        <v>1</v>
      </c>
      <c r="D296" s="60">
        <v>223</v>
      </c>
      <c r="E296" s="60" t="s">
        <v>404</v>
      </c>
      <c r="L296" s="60" t="b">
        <v>0</v>
      </c>
    </row>
    <row r="297" spans="1:12" x14ac:dyDescent="0.2">
      <c r="A297" s="60" t="s">
        <v>896</v>
      </c>
      <c r="B297" s="60" t="s">
        <v>457</v>
      </c>
      <c r="C297" s="60">
        <v>1</v>
      </c>
      <c r="D297" s="60">
        <v>223</v>
      </c>
      <c r="E297" s="60" t="s">
        <v>458</v>
      </c>
      <c r="L297" s="60" t="b">
        <v>0</v>
      </c>
    </row>
    <row r="298" spans="1:12" x14ac:dyDescent="0.2">
      <c r="A298" s="60" t="s">
        <v>897</v>
      </c>
      <c r="B298" s="60" t="s">
        <v>439</v>
      </c>
      <c r="C298" s="60">
        <v>1</v>
      </c>
      <c r="D298" s="60">
        <v>602</v>
      </c>
      <c r="E298" s="60" t="s">
        <v>441</v>
      </c>
      <c r="L298" s="60" t="b">
        <v>0</v>
      </c>
    </row>
    <row r="299" spans="1:12" x14ac:dyDescent="0.2">
      <c r="A299" s="60" t="s">
        <v>899</v>
      </c>
      <c r="B299" s="60" t="s">
        <v>900</v>
      </c>
      <c r="C299" s="60">
        <v>1</v>
      </c>
      <c r="D299" s="60">
        <v>602</v>
      </c>
      <c r="E299" s="60" t="s">
        <v>832</v>
      </c>
      <c r="F299" s="60" t="b">
        <v>0</v>
      </c>
      <c r="H299" s="60" t="b">
        <v>0</v>
      </c>
      <c r="I299" s="60" t="b">
        <v>0</v>
      </c>
      <c r="J299" s="60" t="b">
        <v>0</v>
      </c>
      <c r="K299" s="60" t="b">
        <v>0</v>
      </c>
      <c r="L299" s="60" t="b">
        <v>0</v>
      </c>
    </row>
    <row r="300" spans="1:12" x14ac:dyDescent="0.2">
      <c r="A300" s="60" t="s">
        <v>901</v>
      </c>
      <c r="B300" s="60" t="s">
        <v>902</v>
      </c>
      <c r="C300" s="60">
        <v>1</v>
      </c>
      <c r="D300" s="60">
        <v>602</v>
      </c>
      <c r="E300" s="60" t="s">
        <v>903</v>
      </c>
      <c r="L300" s="60" t="b">
        <v>0</v>
      </c>
    </row>
    <row r="301" spans="1:12" x14ac:dyDescent="0.2">
      <c r="A301" s="60" t="s">
        <v>904</v>
      </c>
      <c r="B301" s="60" t="s">
        <v>484</v>
      </c>
      <c r="C301" s="60">
        <v>1</v>
      </c>
      <c r="D301" s="60">
        <v>602</v>
      </c>
      <c r="E301" s="60" t="s">
        <v>485</v>
      </c>
      <c r="L301" s="60" t="b">
        <v>0</v>
      </c>
    </row>
    <row r="302" spans="1:12" x14ac:dyDescent="0.2">
      <c r="A302" s="60" t="s">
        <v>905</v>
      </c>
      <c r="B302" s="60" t="s">
        <v>906</v>
      </c>
      <c r="C302" s="60">
        <v>1</v>
      </c>
      <c r="D302" s="60">
        <v>602</v>
      </c>
      <c r="E302" s="60" t="s">
        <v>907</v>
      </c>
      <c r="L302" s="60" t="b">
        <v>0</v>
      </c>
    </row>
    <row r="303" spans="1:12" x14ac:dyDescent="0.2">
      <c r="A303" s="60" t="s">
        <v>908</v>
      </c>
      <c r="B303" s="60" t="s">
        <v>909</v>
      </c>
      <c r="C303" s="60">
        <v>1</v>
      </c>
      <c r="D303" s="60">
        <v>602</v>
      </c>
      <c r="E303" s="60" t="s">
        <v>910</v>
      </c>
      <c r="L303" s="60" t="b">
        <v>0</v>
      </c>
    </row>
    <row r="304" spans="1:12" x14ac:dyDescent="0.2">
      <c r="A304" s="60" t="s">
        <v>911</v>
      </c>
      <c r="B304" s="60" t="s">
        <v>373</v>
      </c>
      <c r="C304" s="60">
        <v>1</v>
      </c>
      <c r="D304" s="60">
        <v>602</v>
      </c>
      <c r="E304" s="60" t="s">
        <v>894</v>
      </c>
      <c r="L304" s="60" t="b">
        <v>0</v>
      </c>
    </row>
    <row r="305" spans="1:12" x14ac:dyDescent="0.2">
      <c r="A305" s="60" t="s">
        <v>912</v>
      </c>
      <c r="B305" s="60" t="s">
        <v>913</v>
      </c>
      <c r="C305" s="60">
        <v>1</v>
      </c>
      <c r="D305" s="60">
        <v>720</v>
      </c>
      <c r="E305" s="60" t="s">
        <v>914</v>
      </c>
      <c r="L305" s="60" t="b">
        <v>0</v>
      </c>
    </row>
    <row r="306" spans="1:12" x14ac:dyDescent="0.2">
      <c r="A306" s="60" t="s">
        <v>915</v>
      </c>
      <c r="B306" s="60" t="s">
        <v>916</v>
      </c>
      <c r="C306" s="60">
        <v>1</v>
      </c>
      <c r="D306" s="60">
        <v>720</v>
      </c>
      <c r="E306" s="60" t="s">
        <v>502</v>
      </c>
      <c r="L306" s="60" t="b">
        <v>0</v>
      </c>
    </row>
    <row r="307" spans="1:12" x14ac:dyDescent="0.2">
      <c r="A307" s="60" t="s">
        <v>917</v>
      </c>
      <c r="B307" s="60" t="s">
        <v>356</v>
      </c>
      <c r="C307" s="60">
        <v>1</v>
      </c>
      <c r="D307" s="60">
        <v>720</v>
      </c>
      <c r="F307" s="60" t="b">
        <v>1</v>
      </c>
      <c r="L307" s="60" t="b">
        <v>0</v>
      </c>
    </row>
    <row r="308" spans="1:12" x14ac:dyDescent="0.2">
      <c r="A308" s="60" t="s">
        <v>918</v>
      </c>
      <c r="B308" s="60" t="s">
        <v>373</v>
      </c>
      <c r="C308" s="60">
        <v>1</v>
      </c>
      <c r="D308" s="60">
        <v>720</v>
      </c>
      <c r="E308" s="60" t="s">
        <v>894</v>
      </c>
      <c r="L308" s="60" t="b">
        <v>0</v>
      </c>
    </row>
    <row r="309" spans="1:12" x14ac:dyDescent="0.2">
      <c r="A309" s="60" t="s">
        <v>919</v>
      </c>
      <c r="B309" s="60" t="s">
        <v>920</v>
      </c>
      <c r="C309" s="60">
        <v>1</v>
      </c>
      <c r="D309" s="60">
        <v>790</v>
      </c>
      <c r="E309" s="60" t="s">
        <v>921</v>
      </c>
      <c r="L309" s="60" t="b">
        <v>0</v>
      </c>
    </row>
    <row r="310" spans="1:12" x14ac:dyDescent="0.2">
      <c r="A310" s="60" t="s">
        <v>922</v>
      </c>
      <c r="B310" s="60" t="s">
        <v>667</v>
      </c>
      <c r="C310" s="60">
        <v>1</v>
      </c>
      <c r="D310" s="60">
        <v>792</v>
      </c>
      <c r="E310" s="60" t="s">
        <v>657</v>
      </c>
      <c r="L310" s="60" t="b">
        <v>0</v>
      </c>
    </row>
    <row r="311" spans="1:12" x14ac:dyDescent="0.2">
      <c r="A311" s="60" t="s">
        <v>923</v>
      </c>
      <c r="B311" s="60" t="s">
        <v>924</v>
      </c>
      <c r="C311" s="60">
        <v>1</v>
      </c>
      <c r="D311" s="60">
        <v>792</v>
      </c>
      <c r="E311" s="60" t="s">
        <v>925</v>
      </c>
      <c r="L311" s="60" t="b">
        <v>0</v>
      </c>
    </row>
    <row r="312" spans="1:12" x14ac:dyDescent="0.2">
      <c r="A312" s="60" t="s">
        <v>926</v>
      </c>
      <c r="B312" s="60" t="s">
        <v>927</v>
      </c>
      <c r="C312" s="60">
        <v>1</v>
      </c>
      <c r="D312" s="60">
        <v>792</v>
      </c>
      <c r="E312" s="60" t="s">
        <v>928</v>
      </c>
      <c r="L312" s="60" t="b">
        <v>0</v>
      </c>
    </row>
    <row r="313" spans="1:12" x14ac:dyDescent="0.2">
      <c r="A313" s="60" t="s">
        <v>929</v>
      </c>
      <c r="B313" s="60" t="s">
        <v>739</v>
      </c>
      <c r="C313" s="60">
        <v>1</v>
      </c>
      <c r="D313" s="60">
        <v>792</v>
      </c>
      <c r="E313" s="60" t="s">
        <v>740</v>
      </c>
      <c r="L313" s="60" t="b">
        <v>0</v>
      </c>
    </row>
    <row r="314" spans="1:12" x14ac:dyDescent="0.2">
      <c r="A314" s="60" t="s">
        <v>930</v>
      </c>
      <c r="B314" s="60" t="s">
        <v>931</v>
      </c>
      <c r="C314" s="60">
        <v>1</v>
      </c>
      <c r="D314" s="60">
        <v>792</v>
      </c>
      <c r="E314" s="60" t="s">
        <v>932</v>
      </c>
      <c r="L314" s="60" t="b">
        <v>0</v>
      </c>
    </row>
    <row r="315" spans="1:12" x14ac:dyDescent="0.2">
      <c r="A315" s="60" t="s">
        <v>933</v>
      </c>
      <c r="B315" s="60" t="s">
        <v>356</v>
      </c>
      <c r="C315" s="60">
        <v>1</v>
      </c>
      <c r="D315" s="60">
        <v>792</v>
      </c>
      <c r="F315" s="60" t="b">
        <v>1</v>
      </c>
      <c r="L315" s="60" t="b">
        <v>0</v>
      </c>
    </row>
    <row r="316" spans="1:12" x14ac:dyDescent="0.2">
      <c r="A316" s="60" t="s">
        <v>934</v>
      </c>
      <c r="B316" s="60" t="s">
        <v>667</v>
      </c>
      <c r="C316" s="60">
        <v>1</v>
      </c>
      <c r="D316" s="60">
        <v>793</v>
      </c>
      <c r="E316" s="60" t="s">
        <v>657</v>
      </c>
      <c r="L316" s="60" t="b">
        <v>0</v>
      </c>
    </row>
    <row r="317" spans="1:12" x14ac:dyDescent="0.2">
      <c r="A317" s="60" t="s">
        <v>935</v>
      </c>
      <c r="B317" s="60" t="s">
        <v>927</v>
      </c>
      <c r="C317" s="60">
        <v>1</v>
      </c>
      <c r="D317" s="60">
        <v>793</v>
      </c>
      <c r="E317" s="60" t="s">
        <v>928</v>
      </c>
      <c r="L317" s="60" t="b">
        <v>0</v>
      </c>
    </row>
    <row r="318" spans="1:12" x14ac:dyDescent="0.2">
      <c r="A318" s="60" t="s">
        <v>936</v>
      </c>
      <c r="B318" s="60" t="s">
        <v>739</v>
      </c>
      <c r="C318" s="60">
        <v>1</v>
      </c>
      <c r="D318" s="60">
        <v>793</v>
      </c>
      <c r="E318" s="60" t="s">
        <v>740</v>
      </c>
      <c r="L318" s="60" t="b">
        <v>0</v>
      </c>
    </row>
    <row r="319" spans="1:12" x14ac:dyDescent="0.2">
      <c r="A319" s="60" t="s">
        <v>937</v>
      </c>
      <c r="B319" s="60" t="s">
        <v>931</v>
      </c>
      <c r="C319" s="60">
        <v>1</v>
      </c>
      <c r="D319" s="60">
        <v>793</v>
      </c>
      <c r="E319" s="60" t="s">
        <v>932</v>
      </c>
      <c r="L319" s="60" t="b">
        <v>0</v>
      </c>
    </row>
    <row r="320" spans="1:12" x14ac:dyDescent="0.2">
      <c r="A320" s="60" t="s">
        <v>938</v>
      </c>
      <c r="B320" s="60" t="s">
        <v>356</v>
      </c>
      <c r="C320" s="60">
        <v>1</v>
      </c>
      <c r="D320" s="60">
        <v>793</v>
      </c>
      <c r="F320" s="60" t="b">
        <v>1</v>
      </c>
      <c r="L320" s="60" t="b">
        <v>0</v>
      </c>
    </row>
    <row r="321" spans="1:12" x14ac:dyDescent="0.2">
      <c r="A321" s="60" t="s">
        <v>939</v>
      </c>
      <c r="B321" s="60" t="s">
        <v>667</v>
      </c>
      <c r="C321" s="60">
        <v>1</v>
      </c>
      <c r="D321" s="60">
        <v>794</v>
      </c>
      <c r="E321" s="60" t="s">
        <v>657</v>
      </c>
      <c r="F321" s="60" t="b">
        <v>0</v>
      </c>
      <c r="H321" s="60" t="b">
        <v>0</v>
      </c>
      <c r="I321" s="60" t="b">
        <v>0</v>
      </c>
      <c r="J321" s="60" t="b">
        <v>0</v>
      </c>
      <c r="K321" s="60" t="b">
        <v>0</v>
      </c>
      <c r="L321" s="60" t="b">
        <v>0</v>
      </c>
    </row>
    <row r="322" spans="1:12" x14ac:dyDescent="0.2">
      <c r="A322" s="60" t="s">
        <v>940</v>
      </c>
      <c r="B322" s="60" t="s">
        <v>924</v>
      </c>
      <c r="C322" s="60">
        <v>1</v>
      </c>
      <c r="D322" s="60">
        <v>794</v>
      </c>
      <c r="E322" s="60" t="s">
        <v>925</v>
      </c>
      <c r="L322" s="60" t="b">
        <v>0</v>
      </c>
    </row>
    <row r="323" spans="1:12" x14ac:dyDescent="0.2">
      <c r="A323" s="60" t="s">
        <v>941</v>
      </c>
      <c r="B323" s="60" t="s">
        <v>927</v>
      </c>
      <c r="C323" s="60">
        <v>1</v>
      </c>
      <c r="D323" s="60">
        <v>794</v>
      </c>
      <c r="E323" s="60" t="s">
        <v>928</v>
      </c>
      <c r="F323" s="60" t="b">
        <v>0</v>
      </c>
      <c r="H323" s="60" t="b">
        <v>0</v>
      </c>
      <c r="I323" s="60" t="b">
        <v>0</v>
      </c>
      <c r="J323" s="60" t="b">
        <v>0</v>
      </c>
      <c r="K323" s="60" t="b">
        <v>0</v>
      </c>
      <c r="L323" s="60" t="b">
        <v>1</v>
      </c>
    </row>
    <row r="324" spans="1:12" x14ac:dyDescent="0.2">
      <c r="A324" s="60" t="s">
        <v>942</v>
      </c>
      <c r="B324" s="60" t="s">
        <v>739</v>
      </c>
      <c r="C324" s="60">
        <v>1</v>
      </c>
      <c r="D324" s="60">
        <v>794</v>
      </c>
      <c r="E324" s="60" t="s">
        <v>740</v>
      </c>
      <c r="L324" s="60" t="b">
        <v>0</v>
      </c>
    </row>
    <row r="325" spans="1:12" x14ac:dyDescent="0.2">
      <c r="A325" s="60" t="s">
        <v>943</v>
      </c>
      <c r="B325" s="60" t="s">
        <v>931</v>
      </c>
      <c r="C325" s="60">
        <v>1</v>
      </c>
      <c r="D325" s="60">
        <v>794</v>
      </c>
      <c r="E325" s="60" t="s">
        <v>932</v>
      </c>
      <c r="L325" s="60" t="b">
        <v>0</v>
      </c>
    </row>
    <row r="326" spans="1:12" x14ac:dyDescent="0.2">
      <c r="A326" s="60" t="s">
        <v>944</v>
      </c>
      <c r="B326" s="60" t="s">
        <v>945</v>
      </c>
      <c r="C326" s="60">
        <v>1</v>
      </c>
      <c r="D326" s="60">
        <v>262</v>
      </c>
      <c r="E326" s="60" t="s">
        <v>946</v>
      </c>
      <c r="L326" s="60" t="b">
        <v>0</v>
      </c>
    </row>
    <row r="327" spans="1:12" x14ac:dyDescent="0.2">
      <c r="A327" s="60" t="s">
        <v>947</v>
      </c>
      <c r="B327" s="60" t="s">
        <v>948</v>
      </c>
      <c r="C327" s="60">
        <v>1</v>
      </c>
      <c r="D327" s="60">
        <v>262</v>
      </c>
      <c r="E327" s="60" t="s">
        <v>949</v>
      </c>
      <c r="F327" s="60" t="b">
        <v>0</v>
      </c>
      <c r="H327" s="60" t="b">
        <v>0</v>
      </c>
      <c r="I327" s="60" t="b">
        <v>0</v>
      </c>
      <c r="J327" s="60" t="b">
        <v>0</v>
      </c>
      <c r="K327" s="60" t="b">
        <v>0</v>
      </c>
      <c r="L327" s="60" t="b">
        <v>1</v>
      </c>
    </row>
    <row r="328" spans="1:12" x14ac:dyDescent="0.2">
      <c r="A328" s="60" t="s">
        <v>950</v>
      </c>
      <c r="B328" s="60" t="s">
        <v>556</v>
      </c>
      <c r="C328" s="60">
        <v>1</v>
      </c>
      <c r="D328" s="60">
        <v>262</v>
      </c>
      <c r="E328" s="60" t="s">
        <v>557</v>
      </c>
      <c r="F328" s="60" t="b">
        <v>0</v>
      </c>
      <c r="H328" s="60" t="b">
        <v>0</v>
      </c>
      <c r="I328" s="60" t="b">
        <v>0</v>
      </c>
      <c r="J328" s="60" t="b">
        <v>0</v>
      </c>
      <c r="K328" s="60" t="b">
        <v>0</v>
      </c>
      <c r="L328" s="60" t="b">
        <v>1</v>
      </c>
    </row>
    <row r="329" spans="1:12" x14ac:dyDescent="0.2">
      <c r="A329" s="60" t="s">
        <v>951</v>
      </c>
      <c r="B329" s="60" t="s">
        <v>356</v>
      </c>
      <c r="C329" s="60">
        <v>1</v>
      </c>
      <c r="D329" s="60">
        <v>262</v>
      </c>
      <c r="F329" s="60" t="b">
        <v>1</v>
      </c>
      <c r="H329" s="60" t="b">
        <v>0</v>
      </c>
      <c r="I329" s="60" t="b">
        <v>0</v>
      </c>
      <c r="J329" s="60" t="b">
        <v>0</v>
      </c>
      <c r="K329" s="60" t="b">
        <v>0</v>
      </c>
      <c r="L329" s="60" t="b">
        <v>1</v>
      </c>
    </row>
    <row r="330" spans="1:12" x14ac:dyDescent="0.2">
      <c r="A330" s="60" t="s">
        <v>952</v>
      </c>
      <c r="B330" s="60" t="s">
        <v>953</v>
      </c>
      <c r="C330" s="60">
        <v>1</v>
      </c>
      <c r="D330" s="60">
        <v>262</v>
      </c>
      <c r="E330" s="60" t="s">
        <v>954</v>
      </c>
      <c r="L330" s="60" t="b">
        <v>0</v>
      </c>
    </row>
    <row r="331" spans="1:12" x14ac:dyDescent="0.2">
      <c r="A331" s="60" t="s">
        <v>955</v>
      </c>
      <c r="B331" s="60" t="s">
        <v>373</v>
      </c>
      <c r="C331" s="60">
        <v>1</v>
      </c>
      <c r="D331" s="60">
        <v>262</v>
      </c>
      <c r="E331" s="60" t="s">
        <v>894</v>
      </c>
      <c r="L331" s="60" t="b">
        <v>0</v>
      </c>
    </row>
    <row r="332" spans="1:12" x14ac:dyDescent="0.2">
      <c r="A332" s="60" t="s">
        <v>956</v>
      </c>
      <c r="B332" s="60" t="s">
        <v>356</v>
      </c>
      <c r="C332" s="60">
        <v>1</v>
      </c>
      <c r="D332" s="60">
        <v>262</v>
      </c>
      <c r="F332" s="60" t="b">
        <v>1</v>
      </c>
      <c r="L332" s="60" t="b">
        <v>0</v>
      </c>
    </row>
    <row r="333" spans="1:12" x14ac:dyDescent="0.2">
      <c r="A333" s="60" t="s">
        <v>957</v>
      </c>
      <c r="B333" s="60" t="s">
        <v>945</v>
      </c>
      <c r="C333" s="60">
        <v>1</v>
      </c>
      <c r="D333" s="60">
        <v>203</v>
      </c>
      <c r="E333" s="60" t="s">
        <v>946</v>
      </c>
      <c r="L333" s="60" t="b">
        <v>0</v>
      </c>
    </row>
    <row r="334" spans="1:12" x14ac:dyDescent="0.2">
      <c r="A334" s="60" t="s">
        <v>958</v>
      </c>
      <c r="B334" s="60" t="s">
        <v>373</v>
      </c>
      <c r="C334" s="60">
        <v>1</v>
      </c>
      <c r="D334" s="60">
        <v>203</v>
      </c>
      <c r="E334" s="60" t="s">
        <v>894</v>
      </c>
      <c r="L334" s="60" t="b">
        <v>0</v>
      </c>
    </row>
    <row r="335" spans="1:12" x14ac:dyDescent="0.2">
      <c r="A335" s="60" t="s">
        <v>959</v>
      </c>
      <c r="B335" s="60" t="s">
        <v>960</v>
      </c>
      <c r="C335" s="60">
        <v>1</v>
      </c>
      <c r="D335" s="60">
        <v>765</v>
      </c>
      <c r="E335" s="60" t="s">
        <v>961</v>
      </c>
      <c r="L335" s="60" t="b">
        <v>0</v>
      </c>
    </row>
    <row r="336" spans="1:12" x14ac:dyDescent="0.2">
      <c r="A336" s="60" t="s">
        <v>962</v>
      </c>
      <c r="B336" s="60" t="s">
        <v>963</v>
      </c>
      <c r="C336" s="60">
        <v>1</v>
      </c>
      <c r="D336" s="60">
        <v>765</v>
      </c>
      <c r="E336" s="60" t="s">
        <v>964</v>
      </c>
      <c r="L336" s="60" t="b">
        <v>0</v>
      </c>
    </row>
    <row r="337" spans="1:12" x14ac:dyDescent="0.2">
      <c r="A337" s="60" t="s">
        <v>965</v>
      </c>
      <c r="B337" s="60" t="s">
        <v>966</v>
      </c>
      <c r="C337" s="60">
        <v>1</v>
      </c>
      <c r="D337" s="60">
        <v>765</v>
      </c>
      <c r="E337" s="60" t="s">
        <v>967</v>
      </c>
      <c r="L337" s="60" t="b">
        <v>0</v>
      </c>
    </row>
    <row r="338" spans="1:12" x14ac:dyDescent="0.2">
      <c r="A338" s="60" t="s">
        <v>968</v>
      </c>
      <c r="B338" s="60" t="s">
        <v>969</v>
      </c>
      <c r="C338" s="60">
        <v>1</v>
      </c>
      <c r="D338" s="60">
        <v>765</v>
      </c>
      <c r="E338" s="60" t="s">
        <v>970</v>
      </c>
      <c r="L338" s="60" t="b">
        <v>0</v>
      </c>
    </row>
    <row r="339" spans="1:12" x14ac:dyDescent="0.2">
      <c r="A339" s="60" t="s">
        <v>971</v>
      </c>
      <c r="B339" s="60" t="s">
        <v>972</v>
      </c>
      <c r="C339" s="60">
        <v>1</v>
      </c>
      <c r="D339" s="60">
        <v>765</v>
      </c>
      <c r="E339" s="60" t="s">
        <v>973</v>
      </c>
      <c r="L339" s="60" t="b">
        <v>0</v>
      </c>
    </row>
    <row r="340" spans="1:12" x14ac:dyDescent="0.2">
      <c r="A340" s="60" t="s">
        <v>974</v>
      </c>
      <c r="B340" s="60" t="s">
        <v>975</v>
      </c>
      <c r="C340" s="60">
        <v>1</v>
      </c>
      <c r="D340" s="60">
        <v>765</v>
      </c>
      <c r="E340" s="60" t="s">
        <v>976</v>
      </c>
      <c r="L340" s="60" t="b">
        <v>0</v>
      </c>
    </row>
    <row r="341" spans="1:12" x14ac:dyDescent="0.2">
      <c r="A341" s="60" t="s">
        <v>977</v>
      </c>
      <c r="B341" s="60" t="s">
        <v>978</v>
      </c>
      <c r="C341" s="60">
        <v>1</v>
      </c>
      <c r="D341" s="60">
        <v>765</v>
      </c>
      <c r="E341" s="60" t="s">
        <v>979</v>
      </c>
      <c r="L341" s="60" t="b">
        <v>0</v>
      </c>
    </row>
    <row r="342" spans="1:12" x14ac:dyDescent="0.2">
      <c r="A342" s="60" t="s">
        <v>980</v>
      </c>
      <c r="B342" s="60" t="s">
        <v>882</v>
      </c>
      <c r="C342" s="60">
        <v>1</v>
      </c>
      <c r="D342" s="60">
        <v>765</v>
      </c>
      <c r="E342" s="60" t="s">
        <v>883</v>
      </c>
      <c r="L342" s="60" t="b">
        <v>0</v>
      </c>
    </row>
    <row r="343" spans="1:12" x14ac:dyDescent="0.2">
      <c r="A343" s="60" t="s">
        <v>981</v>
      </c>
      <c r="B343" s="60" t="s">
        <v>913</v>
      </c>
      <c r="C343" s="60">
        <v>1</v>
      </c>
      <c r="D343" s="60">
        <v>765</v>
      </c>
      <c r="E343" s="60" t="s">
        <v>914</v>
      </c>
      <c r="L343" s="60" t="b">
        <v>0</v>
      </c>
    </row>
    <row r="344" spans="1:12" x14ac:dyDescent="0.2">
      <c r="A344" s="60" t="s">
        <v>982</v>
      </c>
      <c r="B344" s="60" t="s">
        <v>373</v>
      </c>
      <c r="C344" s="60">
        <v>1</v>
      </c>
      <c r="D344" s="60">
        <v>765</v>
      </c>
      <c r="E344" s="60" t="s">
        <v>894</v>
      </c>
      <c r="L344" s="60" t="b">
        <v>0</v>
      </c>
    </row>
    <row r="345" spans="1:12" x14ac:dyDescent="0.2">
      <c r="A345" s="60" t="s">
        <v>983</v>
      </c>
      <c r="B345" s="60" t="s">
        <v>356</v>
      </c>
      <c r="C345" s="60">
        <v>1</v>
      </c>
      <c r="D345" s="60">
        <v>765</v>
      </c>
      <c r="F345" s="60" t="b">
        <v>1</v>
      </c>
      <c r="L345" s="60" t="b">
        <v>0</v>
      </c>
    </row>
    <row r="346" spans="1:12" x14ac:dyDescent="0.2">
      <c r="A346" s="60" t="s">
        <v>984</v>
      </c>
      <c r="B346" s="60" t="s">
        <v>356</v>
      </c>
      <c r="C346" s="60">
        <v>1</v>
      </c>
      <c r="D346" s="60">
        <v>765</v>
      </c>
      <c r="F346" s="60" t="b">
        <v>1</v>
      </c>
      <c r="L346" s="60" t="b">
        <v>0</v>
      </c>
    </row>
    <row r="347" spans="1:12" x14ac:dyDescent="0.2">
      <c r="A347" s="60" t="s">
        <v>985</v>
      </c>
      <c r="B347" s="60" t="s">
        <v>385</v>
      </c>
      <c r="C347" s="60">
        <v>1</v>
      </c>
      <c r="D347" s="60">
        <v>606</v>
      </c>
      <c r="E347" s="60" t="s">
        <v>386</v>
      </c>
      <c r="L347" s="60" t="b">
        <v>0</v>
      </c>
    </row>
    <row r="348" spans="1:12" x14ac:dyDescent="0.2">
      <c r="A348" s="60" t="s">
        <v>987</v>
      </c>
      <c r="B348" s="60" t="s">
        <v>988</v>
      </c>
      <c r="C348" s="60">
        <v>1</v>
      </c>
      <c r="D348" s="60">
        <v>606</v>
      </c>
      <c r="E348" s="60" t="s">
        <v>989</v>
      </c>
      <c r="L348" s="60" t="b">
        <v>0</v>
      </c>
    </row>
    <row r="349" spans="1:12" x14ac:dyDescent="0.2">
      <c r="A349" s="60" t="s">
        <v>990</v>
      </c>
      <c r="B349" s="60" t="s">
        <v>784</v>
      </c>
      <c r="C349" s="60">
        <v>1</v>
      </c>
      <c r="D349" s="60">
        <v>702</v>
      </c>
      <c r="E349" s="60" t="s">
        <v>429</v>
      </c>
      <c r="L349" s="60" t="b">
        <v>0</v>
      </c>
    </row>
    <row r="350" spans="1:12" x14ac:dyDescent="0.2">
      <c r="A350" s="60" t="s">
        <v>991</v>
      </c>
      <c r="B350" s="60" t="s">
        <v>992</v>
      </c>
      <c r="C350" s="60">
        <v>1</v>
      </c>
      <c r="D350" s="60">
        <v>702</v>
      </c>
      <c r="E350" s="60" t="s">
        <v>993</v>
      </c>
      <c r="L350" s="60" t="b">
        <v>0</v>
      </c>
    </row>
    <row r="351" spans="1:12" x14ac:dyDescent="0.2">
      <c r="A351" s="60" t="s">
        <v>994</v>
      </c>
      <c r="B351" s="60" t="s">
        <v>945</v>
      </c>
      <c r="C351" s="60">
        <v>1</v>
      </c>
      <c r="D351" s="60">
        <v>702</v>
      </c>
      <c r="E351" s="60" t="s">
        <v>946</v>
      </c>
      <c r="L351" s="60" t="b">
        <v>0</v>
      </c>
    </row>
    <row r="352" spans="1:12" x14ac:dyDescent="0.2">
      <c r="A352" s="60" t="s">
        <v>995</v>
      </c>
      <c r="B352" s="60" t="s">
        <v>996</v>
      </c>
      <c r="C352" s="60">
        <v>1</v>
      </c>
      <c r="D352" s="60">
        <v>702</v>
      </c>
      <c r="E352" s="60" t="s">
        <v>993</v>
      </c>
      <c r="L352" s="60" t="b">
        <v>0</v>
      </c>
    </row>
    <row r="353" spans="1:12" x14ac:dyDescent="0.2">
      <c r="A353" s="60" t="s">
        <v>997</v>
      </c>
      <c r="B353" s="60" t="s">
        <v>998</v>
      </c>
      <c r="C353" s="60">
        <v>1</v>
      </c>
      <c r="D353" s="60">
        <v>702</v>
      </c>
      <c r="E353" s="60" t="s">
        <v>993</v>
      </c>
      <c r="L353" s="60" t="b">
        <v>0</v>
      </c>
    </row>
    <row r="354" spans="1:12" x14ac:dyDescent="0.2">
      <c r="A354" s="60" t="s">
        <v>999</v>
      </c>
      <c r="B354" s="60" t="s">
        <v>373</v>
      </c>
      <c r="C354" s="60">
        <v>1</v>
      </c>
      <c r="D354" s="60">
        <v>702</v>
      </c>
      <c r="E354" s="60" t="s">
        <v>894</v>
      </c>
      <c r="L354" s="60" t="b">
        <v>0</v>
      </c>
    </row>
    <row r="355" spans="1:12" x14ac:dyDescent="0.2">
      <c r="A355" s="60" t="s">
        <v>1000</v>
      </c>
      <c r="B355" s="60" t="s">
        <v>945</v>
      </c>
      <c r="C355" s="60">
        <v>1</v>
      </c>
      <c r="D355" s="60">
        <v>263</v>
      </c>
      <c r="E355" s="60" t="s">
        <v>946</v>
      </c>
      <c r="L355" s="60" t="b">
        <v>0</v>
      </c>
    </row>
    <row r="356" spans="1:12" x14ac:dyDescent="0.2">
      <c r="A356" s="60" t="s">
        <v>1001</v>
      </c>
      <c r="B356" s="60" t="s">
        <v>373</v>
      </c>
      <c r="C356" s="60">
        <v>1</v>
      </c>
      <c r="D356" s="60">
        <v>263</v>
      </c>
      <c r="E356" s="60" t="s">
        <v>894</v>
      </c>
      <c r="L356" s="60" t="b">
        <v>0</v>
      </c>
    </row>
    <row r="357" spans="1:12" x14ac:dyDescent="0.2">
      <c r="A357" s="60" t="s">
        <v>1002</v>
      </c>
      <c r="B357" s="60" t="s">
        <v>373</v>
      </c>
      <c r="C357" s="60">
        <v>1</v>
      </c>
      <c r="D357" s="60">
        <v>183</v>
      </c>
      <c r="E357" s="60" t="s">
        <v>471</v>
      </c>
      <c r="L357" s="60" t="b">
        <v>0</v>
      </c>
    </row>
    <row r="358" spans="1:12" x14ac:dyDescent="0.2">
      <c r="A358" s="60" t="s">
        <v>1003</v>
      </c>
      <c r="B358" s="60" t="s">
        <v>1004</v>
      </c>
      <c r="C358" s="60">
        <v>1</v>
      </c>
      <c r="D358" s="60">
        <v>199</v>
      </c>
      <c r="E358" s="60" t="s">
        <v>1005</v>
      </c>
      <c r="L358" s="60" t="b">
        <v>0</v>
      </c>
    </row>
    <row r="359" spans="1:12" x14ac:dyDescent="0.2">
      <c r="A359" s="60" t="s">
        <v>1006</v>
      </c>
      <c r="B359" s="60" t="s">
        <v>1007</v>
      </c>
      <c r="C359" s="60">
        <v>1</v>
      </c>
      <c r="D359" s="60">
        <v>199</v>
      </c>
      <c r="E359" s="60" t="s">
        <v>1008</v>
      </c>
      <c r="L359" s="60" t="b">
        <v>0</v>
      </c>
    </row>
    <row r="360" spans="1:12" x14ac:dyDescent="0.2">
      <c r="A360" s="60" t="s">
        <v>1009</v>
      </c>
      <c r="B360" s="60" t="s">
        <v>373</v>
      </c>
      <c r="C360" s="60">
        <v>1</v>
      </c>
      <c r="D360" s="60">
        <v>199</v>
      </c>
      <c r="E360" s="60" t="s">
        <v>583</v>
      </c>
      <c r="L360" s="60" t="b">
        <v>0</v>
      </c>
    </row>
    <row r="361" spans="1:12" x14ac:dyDescent="0.2">
      <c r="A361" s="60" t="s">
        <v>1010</v>
      </c>
      <c r="B361" s="60" t="s">
        <v>1011</v>
      </c>
      <c r="C361" s="60">
        <v>1</v>
      </c>
      <c r="D361" s="60">
        <v>440</v>
      </c>
      <c r="E361" s="60" t="s">
        <v>1012</v>
      </c>
      <c r="L361" s="60" t="b">
        <v>0</v>
      </c>
    </row>
    <row r="362" spans="1:12" x14ac:dyDescent="0.2">
      <c r="A362" s="60" t="s">
        <v>1013</v>
      </c>
      <c r="B362" s="60" t="s">
        <v>1014</v>
      </c>
      <c r="C362" s="60">
        <v>1</v>
      </c>
      <c r="D362" s="60">
        <v>440</v>
      </c>
      <c r="E362" s="60" t="s">
        <v>1015</v>
      </c>
      <c r="L362" s="60" t="b">
        <v>0</v>
      </c>
    </row>
    <row r="363" spans="1:12" x14ac:dyDescent="0.2">
      <c r="A363" s="60" t="s">
        <v>1016</v>
      </c>
      <c r="B363" s="60" t="s">
        <v>1017</v>
      </c>
      <c r="C363" s="60">
        <v>1</v>
      </c>
      <c r="D363" s="60">
        <v>440</v>
      </c>
      <c r="E363" s="60" t="s">
        <v>1018</v>
      </c>
      <c r="L363" s="60" t="b">
        <v>0</v>
      </c>
    </row>
    <row r="364" spans="1:12" x14ac:dyDescent="0.2">
      <c r="A364" s="60" t="s">
        <v>1019</v>
      </c>
      <c r="B364" s="60" t="s">
        <v>1020</v>
      </c>
      <c r="C364" s="60">
        <v>1</v>
      </c>
      <c r="D364" s="60">
        <v>440</v>
      </c>
      <c r="E364" s="60" t="s">
        <v>1021</v>
      </c>
      <c r="L364" s="60" t="b">
        <v>0</v>
      </c>
    </row>
    <row r="365" spans="1:12" x14ac:dyDescent="0.2">
      <c r="A365" s="60" t="s">
        <v>1022</v>
      </c>
      <c r="B365" s="60" t="s">
        <v>373</v>
      </c>
      <c r="C365" s="60">
        <v>1</v>
      </c>
      <c r="D365" s="60">
        <v>440</v>
      </c>
      <c r="E365" s="60" t="s">
        <v>583</v>
      </c>
      <c r="L365" s="60" t="b">
        <v>0</v>
      </c>
    </row>
    <row r="366" spans="1:12" x14ac:dyDescent="0.2">
      <c r="A366" s="60" t="s">
        <v>1023</v>
      </c>
      <c r="B366" s="60" t="s">
        <v>1024</v>
      </c>
      <c r="C366" s="60">
        <v>1</v>
      </c>
      <c r="D366" s="60">
        <v>403</v>
      </c>
      <c r="E366" s="60" t="s">
        <v>1025</v>
      </c>
      <c r="L366" s="60" t="b">
        <v>0</v>
      </c>
    </row>
    <row r="367" spans="1:12" x14ac:dyDescent="0.2">
      <c r="A367" s="60" t="s">
        <v>1026</v>
      </c>
      <c r="B367" s="60" t="s">
        <v>1027</v>
      </c>
      <c r="C367" s="60">
        <v>1</v>
      </c>
      <c r="D367" s="60">
        <v>403</v>
      </c>
      <c r="E367" s="60" t="s">
        <v>1028</v>
      </c>
      <c r="L367" s="60" t="b">
        <v>0</v>
      </c>
    </row>
    <row r="368" spans="1:12" x14ac:dyDescent="0.2">
      <c r="A368" s="60" t="s">
        <v>1029</v>
      </c>
      <c r="B368" s="60" t="s">
        <v>373</v>
      </c>
      <c r="C368" s="60">
        <v>1</v>
      </c>
      <c r="D368" s="60">
        <v>403</v>
      </c>
      <c r="E368" s="60" t="s">
        <v>583</v>
      </c>
      <c r="L368" s="60" t="b">
        <v>0</v>
      </c>
    </row>
    <row r="369" spans="1:12" x14ac:dyDescent="0.2">
      <c r="A369" s="60" t="s">
        <v>1030</v>
      </c>
      <c r="B369" s="60" t="s">
        <v>356</v>
      </c>
      <c r="C369" s="60">
        <v>1</v>
      </c>
      <c r="D369" s="60">
        <v>403</v>
      </c>
      <c r="F369" s="60" t="b">
        <v>1</v>
      </c>
      <c r="L369" s="60" t="b">
        <v>0</v>
      </c>
    </row>
    <row r="370" spans="1:12" x14ac:dyDescent="0.2">
      <c r="A370" s="60" t="s">
        <v>1031</v>
      </c>
      <c r="B370" s="60" t="s">
        <v>473</v>
      </c>
      <c r="C370" s="60">
        <v>1</v>
      </c>
      <c r="D370" s="60">
        <v>423</v>
      </c>
      <c r="E370" s="60" t="s">
        <v>474</v>
      </c>
      <c r="L370" s="60" t="b">
        <v>0</v>
      </c>
    </row>
    <row r="371" spans="1:12" x14ac:dyDescent="0.2">
      <c r="A371" s="60" t="s">
        <v>1032</v>
      </c>
      <c r="B371" s="60" t="s">
        <v>373</v>
      </c>
      <c r="C371" s="60">
        <v>1</v>
      </c>
      <c r="D371" s="60">
        <v>423</v>
      </c>
      <c r="E371" s="60" t="s">
        <v>583</v>
      </c>
      <c r="L371" s="60" t="b">
        <v>0</v>
      </c>
    </row>
    <row r="372" spans="1:12" x14ac:dyDescent="0.2">
      <c r="A372" s="60" t="s">
        <v>1033</v>
      </c>
      <c r="B372" s="60" t="s">
        <v>1034</v>
      </c>
      <c r="C372" s="60">
        <v>1</v>
      </c>
      <c r="D372" s="60">
        <v>402</v>
      </c>
      <c r="E372" s="60" t="s">
        <v>1035</v>
      </c>
      <c r="L372" s="60" t="b">
        <v>0</v>
      </c>
    </row>
    <row r="373" spans="1:12" x14ac:dyDescent="0.2">
      <c r="A373" s="60" t="s">
        <v>1036</v>
      </c>
      <c r="B373" s="60" t="s">
        <v>1037</v>
      </c>
      <c r="C373" s="60">
        <v>1</v>
      </c>
      <c r="D373" s="60">
        <v>402</v>
      </c>
      <c r="E373" s="60" t="s">
        <v>1038</v>
      </c>
      <c r="L373" s="60" t="b">
        <v>0</v>
      </c>
    </row>
    <row r="374" spans="1:12" x14ac:dyDescent="0.2">
      <c r="A374" s="60" t="s">
        <v>1039</v>
      </c>
      <c r="B374" s="60" t="s">
        <v>634</v>
      </c>
      <c r="C374" s="60">
        <v>1</v>
      </c>
      <c r="D374" s="60">
        <v>402</v>
      </c>
      <c r="E374" s="60" t="s">
        <v>635</v>
      </c>
      <c r="F374" s="60" t="b">
        <v>0</v>
      </c>
      <c r="H374" s="60" t="b">
        <v>0</v>
      </c>
      <c r="I374" s="60" t="b">
        <v>0</v>
      </c>
      <c r="J374" s="60" t="b">
        <v>0</v>
      </c>
      <c r="K374" s="60" t="b">
        <v>0</v>
      </c>
      <c r="L374" s="60" t="b">
        <v>0</v>
      </c>
    </row>
    <row r="375" spans="1:12" x14ac:dyDescent="0.2">
      <c r="A375" s="60" t="s">
        <v>1040</v>
      </c>
      <c r="B375" s="60" t="s">
        <v>373</v>
      </c>
      <c r="C375" s="60">
        <v>1</v>
      </c>
      <c r="D375" s="60">
        <v>402</v>
      </c>
      <c r="E375" s="60" t="s">
        <v>583</v>
      </c>
      <c r="L375" s="60" t="b">
        <v>0</v>
      </c>
    </row>
    <row r="376" spans="1:12" x14ac:dyDescent="0.2">
      <c r="A376" s="60" t="s">
        <v>1041</v>
      </c>
      <c r="B376" s="60" t="s">
        <v>730</v>
      </c>
      <c r="C376" s="60">
        <v>1</v>
      </c>
      <c r="D376" s="60">
        <v>942</v>
      </c>
      <c r="E376" s="60" t="s">
        <v>395</v>
      </c>
      <c r="L376" s="60" t="b">
        <v>0</v>
      </c>
    </row>
    <row r="377" spans="1:12" x14ac:dyDescent="0.2">
      <c r="A377" s="60" t="s">
        <v>1042</v>
      </c>
      <c r="B377" s="60" t="s">
        <v>373</v>
      </c>
      <c r="C377" s="60">
        <v>1</v>
      </c>
      <c r="D377" s="60">
        <v>187</v>
      </c>
      <c r="E377" s="60" t="s">
        <v>471</v>
      </c>
      <c r="L377" s="60" t="b">
        <v>0</v>
      </c>
    </row>
    <row r="378" spans="1:12" x14ac:dyDescent="0.2">
      <c r="A378" s="60" t="s">
        <v>1044</v>
      </c>
      <c r="B378" s="60" t="s">
        <v>446</v>
      </c>
      <c r="C378" s="60">
        <v>1</v>
      </c>
      <c r="D378" s="60">
        <v>957</v>
      </c>
      <c r="E378" s="60" t="s">
        <v>447</v>
      </c>
      <c r="L378" s="60" t="b">
        <v>0</v>
      </c>
    </row>
    <row r="379" spans="1:12" x14ac:dyDescent="0.2">
      <c r="A379" s="60" t="s">
        <v>1045</v>
      </c>
      <c r="B379" s="60" t="s">
        <v>1046</v>
      </c>
      <c r="C379" s="60">
        <v>1</v>
      </c>
      <c r="D379" s="60">
        <v>999</v>
      </c>
      <c r="E379" s="60" t="s">
        <v>1047</v>
      </c>
      <c r="L379" s="60" t="b">
        <v>0</v>
      </c>
    </row>
    <row r="380" spans="1:12" x14ac:dyDescent="0.2">
      <c r="A380" s="60" t="s">
        <v>1048</v>
      </c>
      <c r="B380" s="60" t="s">
        <v>1049</v>
      </c>
      <c r="C380" s="60">
        <v>1</v>
      </c>
      <c r="D380" s="60">
        <v>999</v>
      </c>
      <c r="E380" s="60" t="s">
        <v>1050</v>
      </c>
      <c r="L380" s="60" t="b">
        <v>0</v>
      </c>
    </row>
    <row r="381" spans="1:12" x14ac:dyDescent="0.2">
      <c r="A381" s="60" t="s">
        <v>1051</v>
      </c>
      <c r="B381" s="60" t="s">
        <v>667</v>
      </c>
      <c r="C381" s="60">
        <v>1</v>
      </c>
      <c r="D381" s="60">
        <v>799</v>
      </c>
      <c r="E381" s="60" t="s">
        <v>657</v>
      </c>
      <c r="F381" s="60" t="b">
        <v>0</v>
      </c>
      <c r="H381" s="60" t="b">
        <v>0</v>
      </c>
      <c r="I381" s="60" t="b">
        <v>0</v>
      </c>
      <c r="J381" s="60" t="b">
        <v>0</v>
      </c>
      <c r="K381" s="60" t="b">
        <v>0</v>
      </c>
      <c r="L381" s="60" t="b">
        <v>1</v>
      </c>
    </row>
    <row r="382" spans="1:12" x14ac:dyDescent="0.2">
      <c r="A382" s="60" t="s">
        <v>1052</v>
      </c>
      <c r="B382" s="60" t="s">
        <v>1053</v>
      </c>
      <c r="C382" s="60">
        <v>1</v>
      </c>
      <c r="D382" s="60">
        <v>799</v>
      </c>
      <c r="E382" s="60" t="s">
        <v>1054</v>
      </c>
      <c r="L382" s="60" t="b">
        <v>0</v>
      </c>
    </row>
    <row r="383" spans="1:12" x14ac:dyDescent="0.2">
      <c r="A383" s="60" t="s">
        <v>1055</v>
      </c>
      <c r="B383" s="60" t="s">
        <v>356</v>
      </c>
      <c r="C383" s="60">
        <v>1</v>
      </c>
      <c r="D383" s="60">
        <v>799</v>
      </c>
      <c r="F383" s="60" t="b">
        <v>1</v>
      </c>
      <c r="L383" s="60" t="b">
        <v>0</v>
      </c>
    </row>
    <row r="384" spans="1:12" x14ac:dyDescent="0.2">
      <c r="A384" s="60" t="s">
        <v>1056</v>
      </c>
      <c r="B384" s="60" t="s">
        <v>1057</v>
      </c>
      <c r="C384" s="60">
        <v>1</v>
      </c>
      <c r="D384" s="60">
        <v>799</v>
      </c>
      <c r="E384" s="60" t="s">
        <v>1058</v>
      </c>
      <c r="L384" s="60" t="b">
        <v>0</v>
      </c>
    </row>
    <row r="385" spans="1:12" x14ac:dyDescent="0.2">
      <c r="A385" s="60" t="s">
        <v>1059</v>
      </c>
      <c r="B385" s="60" t="s">
        <v>1060</v>
      </c>
      <c r="C385" s="60">
        <v>1</v>
      </c>
      <c r="D385" s="60">
        <v>799</v>
      </c>
      <c r="E385" s="60" t="s">
        <v>1061</v>
      </c>
      <c r="L385" s="60" t="b">
        <v>0</v>
      </c>
    </row>
    <row r="386" spans="1:12" x14ac:dyDescent="0.2">
      <c r="A386" s="60" t="s">
        <v>1062</v>
      </c>
      <c r="B386" s="60" t="s">
        <v>373</v>
      </c>
      <c r="C386" s="60">
        <v>1</v>
      </c>
      <c r="D386" s="60">
        <v>799</v>
      </c>
      <c r="E386" s="60" t="s">
        <v>374</v>
      </c>
      <c r="L386" s="60" t="b">
        <v>0</v>
      </c>
    </row>
    <row r="387" spans="1:12" x14ac:dyDescent="0.2">
      <c r="A387" s="60" t="s">
        <v>1063</v>
      </c>
      <c r="B387" s="60" t="s">
        <v>1064</v>
      </c>
      <c r="C387" s="60">
        <v>1</v>
      </c>
      <c r="D387" s="60">
        <v>140</v>
      </c>
      <c r="E387" s="60" t="s">
        <v>1065</v>
      </c>
      <c r="L387" s="60" t="b">
        <v>0</v>
      </c>
    </row>
    <row r="388" spans="1:12" x14ac:dyDescent="0.2">
      <c r="A388" s="60" t="s">
        <v>1066</v>
      </c>
      <c r="B388" s="60" t="s">
        <v>428</v>
      </c>
      <c r="C388" s="60">
        <v>1</v>
      </c>
      <c r="D388" s="60">
        <v>140</v>
      </c>
      <c r="E388" s="60" t="s">
        <v>430</v>
      </c>
      <c r="L388" s="60" t="b">
        <v>0</v>
      </c>
    </row>
    <row r="389" spans="1:12" x14ac:dyDescent="0.2">
      <c r="A389" s="60" t="s">
        <v>1067</v>
      </c>
      <c r="B389" s="60" t="s">
        <v>1068</v>
      </c>
      <c r="C389" s="60">
        <v>1</v>
      </c>
      <c r="D389" s="60">
        <v>140</v>
      </c>
      <c r="E389" s="60" t="s">
        <v>1069</v>
      </c>
      <c r="L389" s="60" t="b">
        <v>0</v>
      </c>
    </row>
    <row r="390" spans="1:12" x14ac:dyDescent="0.2">
      <c r="A390" s="60" t="s">
        <v>1070</v>
      </c>
      <c r="B390" s="60" t="s">
        <v>1071</v>
      </c>
      <c r="C390" s="60">
        <v>1</v>
      </c>
      <c r="D390" s="60">
        <v>140</v>
      </c>
      <c r="E390" s="60" t="s">
        <v>1072</v>
      </c>
      <c r="L390" s="60" t="b">
        <v>0</v>
      </c>
    </row>
    <row r="391" spans="1:12" x14ac:dyDescent="0.2">
      <c r="A391" s="60" t="s">
        <v>1073</v>
      </c>
      <c r="B391" s="60" t="s">
        <v>457</v>
      </c>
      <c r="C391" s="60">
        <v>1</v>
      </c>
      <c r="D391" s="60">
        <v>140</v>
      </c>
      <c r="E391" s="60" t="s">
        <v>458</v>
      </c>
      <c r="L391" s="60" t="b">
        <v>0</v>
      </c>
    </row>
    <row r="392" spans="1:12" x14ac:dyDescent="0.2">
      <c r="A392" s="60" t="s">
        <v>1074</v>
      </c>
      <c r="B392" s="60" t="s">
        <v>818</v>
      </c>
      <c r="C392" s="60">
        <v>1</v>
      </c>
      <c r="D392" s="60">
        <v>140</v>
      </c>
      <c r="E392" s="60" t="s">
        <v>819</v>
      </c>
      <c r="L392" s="60" t="b">
        <v>0</v>
      </c>
    </row>
    <row r="393" spans="1:12" x14ac:dyDescent="0.2">
      <c r="A393" s="60" t="s">
        <v>1075</v>
      </c>
      <c r="B393" s="60" t="s">
        <v>373</v>
      </c>
      <c r="C393" s="60">
        <v>1</v>
      </c>
      <c r="D393" s="60">
        <v>140</v>
      </c>
      <c r="E393" s="60" t="s">
        <v>374</v>
      </c>
      <c r="L393" s="60" t="b">
        <v>0</v>
      </c>
    </row>
    <row r="394" spans="1:12" x14ac:dyDescent="0.2">
      <c r="A394" s="60" t="s">
        <v>1076</v>
      </c>
      <c r="B394" s="60" t="s">
        <v>891</v>
      </c>
      <c r="C394" s="60">
        <v>1</v>
      </c>
      <c r="D394" s="60">
        <v>127</v>
      </c>
      <c r="E394" s="60" t="s">
        <v>892</v>
      </c>
      <c r="L394" s="60" t="b">
        <v>0</v>
      </c>
    </row>
    <row r="395" spans="1:12" x14ac:dyDescent="0.2">
      <c r="A395" s="60" t="s">
        <v>1077</v>
      </c>
      <c r="B395" s="60" t="s">
        <v>1078</v>
      </c>
      <c r="C395" s="60">
        <v>1</v>
      </c>
      <c r="D395" s="60">
        <v>127</v>
      </c>
      <c r="E395" s="60" t="s">
        <v>1079</v>
      </c>
      <c r="L395" s="60" t="b">
        <v>0</v>
      </c>
    </row>
    <row r="396" spans="1:12" x14ac:dyDescent="0.2">
      <c r="A396" s="60" t="s">
        <v>1080</v>
      </c>
      <c r="B396" s="60" t="s">
        <v>1081</v>
      </c>
      <c r="C396" s="60">
        <v>1</v>
      </c>
      <c r="D396" s="60">
        <v>127</v>
      </c>
      <c r="E396" s="60" t="s">
        <v>1082</v>
      </c>
      <c r="L396" s="60" t="b">
        <v>0</v>
      </c>
    </row>
    <row r="397" spans="1:12" x14ac:dyDescent="0.2">
      <c r="A397" s="60" t="s">
        <v>1083</v>
      </c>
      <c r="B397" s="60" t="s">
        <v>373</v>
      </c>
      <c r="C397" s="60">
        <v>1</v>
      </c>
      <c r="D397" s="60">
        <v>127</v>
      </c>
      <c r="E397" s="60" t="s">
        <v>471</v>
      </c>
      <c r="L397" s="60" t="b">
        <v>0</v>
      </c>
    </row>
    <row r="398" spans="1:12" x14ac:dyDescent="0.2">
      <c r="A398" s="60" t="s">
        <v>1084</v>
      </c>
      <c r="B398" s="60" t="s">
        <v>356</v>
      </c>
      <c r="C398" s="60">
        <v>1</v>
      </c>
      <c r="D398" s="60">
        <v>127</v>
      </c>
      <c r="F398" s="60" t="b">
        <v>1</v>
      </c>
      <c r="L398" s="60" t="b">
        <v>0</v>
      </c>
    </row>
    <row r="399" spans="1:12" x14ac:dyDescent="0.2">
      <c r="A399" s="60" t="s">
        <v>1085</v>
      </c>
      <c r="B399" s="60" t="s">
        <v>1086</v>
      </c>
      <c r="C399" s="60">
        <v>1</v>
      </c>
      <c r="D399" s="60">
        <v>960</v>
      </c>
      <c r="E399" s="60" t="s">
        <v>1087</v>
      </c>
      <c r="L399" s="60" t="b">
        <v>0</v>
      </c>
    </row>
    <row r="400" spans="1:12" x14ac:dyDescent="0.2">
      <c r="A400" s="60" t="s">
        <v>1088</v>
      </c>
      <c r="B400" s="60" t="s">
        <v>1089</v>
      </c>
      <c r="C400" s="60">
        <v>1</v>
      </c>
      <c r="D400" s="60">
        <v>960</v>
      </c>
      <c r="E400" s="60" t="s">
        <v>1090</v>
      </c>
      <c r="L400" s="60" t="b">
        <v>0</v>
      </c>
    </row>
    <row r="401" spans="1:12" x14ac:dyDescent="0.2">
      <c r="A401" s="60" t="s">
        <v>1091</v>
      </c>
      <c r="B401" s="60" t="s">
        <v>600</v>
      </c>
      <c r="C401" s="60">
        <v>1</v>
      </c>
      <c r="D401" s="60">
        <v>960</v>
      </c>
      <c r="E401" s="60" t="s">
        <v>601</v>
      </c>
      <c r="L401" s="60" t="b">
        <v>0</v>
      </c>
    </row>
    <row r="402" spans="1:12" x14ac:dyDescent="0.2">
      <c r="A402" s="60" t="s">
        <v>1092</v>
      </c>
      <c r="B402" s="60" t="s">
        <v>1093</v>
      </c>
      <c r="C402" s="60">
        <v>1</v>
      </c>
      <c r="D402" s="60">
        <v>778</v>
      </c>
      <c r="E402" s="60" t="s">
        <v>1094</v>
      </c>
      <c r="L402" s="60" t="b">
        <v>0</v>
      </c>
    </row>
    <row r="403" spans="1:12" x14ac:dyDescent="0.2">
      <c r="A403" s="60" t="s">
        <v>1095</v>
      </c>
      <c r="B403" s="60" t="s">
        <v>667</v>
      </c>
      <c r="C403" s="60">
        <v>1</v>
      </c>
      <c r="D403" s="60">
        <v>777</v>
      </c>
      <c r="E403" s="60" t="s">
        <v>657</v>
      </c>
      <c r="F403" s="60" t="b">
        <v>0</v>
      </c>
      <c r="H403" s="60" t="b">
        <v>0</v>
      </c>
      <c r="I403" s="60" t="b">
        <v>0</v>
      </c>
      <c r="J403" s="60" t="b">
        <v>0</v>
      </c>
      <c r="K403" s="60" t="b">
        <v>0</v>
      </c>
      <c r="L403" s="60" t="b">
        <v>1</v>
      </c>
    </row>
    <row r="404" spans="1:12" x14ac:dyDescent="0.2">
      <c r="A404" s="60" t="s">
        <v>1096</v>
      </c>
      <c r="B404" s="60" t="s">
        <v>1097</v>
      </c>
      <c r="C404" s="60">
        <v>1</v>
      </c>
      <c r="D404" s="60">
        <v>777</v>
      </c>
      <c r="E404" s="60" t="s">
        <v>619</v>
      </c>
      <c r="L404" s="60" t="b">
        <v>0</v>
      </c>
    </row>
    <row r="405" spans="1:12" x14ac:dyDescent="0.2">
      <c r="A405" s="60" t="s">
        <v>1098</v>
      </c>
      <c r="B405" s="60" t="s">
        <v>1053</v>
      </c>
      <c r="C405" s="60">
        <v>1</v>
      </c>
      <c r="D405" s="60">
        <v>777</v>
      </c>
      <c r="E405" s="60" t="s">
        <v>1054</v>
      </c>
      <c r="L405" s="60" t="b">
        <v>0</v>
      </c>
    </row>
    <row r="406" spans="1:12" x14ac:dyDescent="0.2">
      <c r="A406" s="60" t="s">
        <v>1099</v>
      </c>
      <c r="B406" s="60" t="s">
        <v>1100</v>
      </c>
      <c r="C406" s="60">
        <v>1</v>
      </c>
      <c r="D406" s="60">
        <v>777</v>
      </c>
      <c r="E406" s="60" t="s">
        <v>1101</v>
      </c>
      <c r="L406" s="60" t="b">
        <v>0</v>
      </c>
    </row>
    <row r="407" spans="1:12" x14ac:dyDescent="0.2">
      <c r="A407" s="60" t="s">
        <v>1102</v>
      </c>
      <c r="B407" s="60" t="s">
        <v>1060</v>
      </c>
      <c r="C407" s="60">
        <v>1</v>
      </c>
      <c r="D407" s="60">
        <v>777</v>
      </c>
      <c r="E407" s="60" t="s">
        <v>1061</v>
      </c>
      <c r="L407" s="60" t="b">
        <v>0</v>
      </c>
    </row>
    <row r="408" spans="1:12" x14ac:dyDescent="0.2">
      <c r="A408" s="60" t="s">
        <v>1103</v>
      </c>
      <c r="B408" s="60" t="s">
        <v>373</v>
      </c>
      <c r="C408" s="60">
        <v>1</v>
      </c>
      <c r="D408" s="60">
        <v>777</v>
      </c>
      <c r="E408" s="60" t="s">
        <v>374</v>
      </c>
      <c r="L408" s="60" t="b">
        <v>0</v>
      </c>
    </row>
    <row r="409" spans="1:12" x14ac:dyDescent="0.2">
      <c r="A409" s="60" t="s">
        <v>1104</v>
      </c>
      <c r="B409" s="60" t="s">
        <v>673</v>
      </c>
      <c r="C409" s="60">
        <v>1</v>
      </c>
      <c r="D409" s="60">
        <v>123</v>
      </c>
      <c r="E409" s="60" t="s">
        <v>404</v>
      </c>
      <c r="L409" s="60" t="b">
        <v>0</v>
      </c>
    </row>
    <row r="410" spans="1:12" x14ac:dyDescent="0.2">
      <c r="A410" s="60" t="s">
        <v>1105</v>
      </c>
      <c r="B410" s="60" t="s">
        <v>1106</v>
      </c>
      <c r="C410" s="60">
        <v>1</v>
      </c>
      <c r="D410" s="60">
        <v>123</v>
      </c>
      <c r="E410" s="60" t="s">
        <v>1043</v>
      </c>
      <c r="L410" s="60" t="b">
        <v>0</v>
      </c>
    </row>
    <row r="411" spans="1:12" x14ac:dyDescent="0.2">
      <c r="A411" s="60" t="s">
        <v>1107</v>
      </c>
      <c r="B411" s="60" t="s">
        <v>1108</v>
      </c>
      <c r="C411" s="60">
        <v>1</v>
      </c>
      <c r="D411" s="60">
        <v>123</v>
      </c>
      <c r="E411" s="60" t="s">
        <v>1109</v>
      </c>
      <c r="L411" s="60" t="b">
        <v>0</v>
      </c>
    </row>
    <row r="412" spans="1:12" x14ac:dyDescent="0.2">
      <c r="A412" s="60" t="s">
        <v>1110</v>
      </c>
      <c r="B412" s="60" t="s">
        <v>477</v>
      </c>
      <c r="C412" s="60">
        <v>1</v>
      </c>
      <c r="D412" s="60">
        <v>123</v>
      </c>
      <c r="E412" s="60" t="s">
        <v>478</v>
      </c>
      <c r="L412" s="60" t="b">
        <v>0</v>
      </c>
    </row>
    <row r="413" spans="1:12" x14ac:dyDescent="0.2">
      <c r="A413" s="60" t="s">
        <v>1111</v>
      </c>
      <c r="B413" s="60" t="s">
        <v>373</v>
      </c>
      <c r="C413" s="60">
        <v>1</v>
      </c>
      <c r="D413" s="60">
        <v>123</v>
      </c>
      <c r="E413" s="60" t="s">
        <v>471</v>
      </c>
      <c r="L413" s="60" t="b">
        <v>0</v>
      </c>
    </row>
    <row r="414" spans="1:12" x14ac:dyDescent="0.2">
      <c r="A414" s="60" t="s">
        <v>1112</v>
      </c>
      <c r="B414" s="60" t="s">
        <v>1113</v>
      </c>
      <c r="C414" s="60">
        <v>1</v>
      </c>
      <c r="D414" s="60">
        <v>156</v>
      </c>
      <c r="E414" s="60" t="s">
        <v>1114</v>
      </c>
      <c r="L414" s="60" t="b">
        <v>0</v>
      </c>
    </row>
    <row r="415" spans="1:12" x14ac:dyDescent="0.2">
      <c r="A415" s="60" t="s">
        <v>1115</v>
      </c>
      <c r="B415" s="60" t="s">
        <v>1116</v>
      </c>
      <c r="C415" s="60">
        <v>1</v>
      </c>
      <c r="D415" s="60">
        <v>156</v>
      </c>
      <c r="E415" s="60" t="s">
        <v>621</v>
      </c>
      <c r="L415" s="60" t="b">
        <v>0</v>
      </c>
    </row>
    <row r="416" spans="1:12" x14ac:dyDescent="0.2">
      <c r="A416" s="60" t="s">
        <v>1117</v>
      </c>
      <c r="B416" s="60" t="s">
        <v>373</v>
      </c>
      <c r="C416" s="60">
        <v>1</v>
      </c>
      <c r="D416" s="60">
        <v>156</v>
      </c>
      <c r="E416" s="60" t="s">
        <v>374</v>
      </c>
      <c r="L416" s="60" t="b">
        <v>0</v>
      </c>
    </row>
    <row r="417" spans="1:12" x14ac:dyDescent="0.2">
      <c r="A417" s="60" t="s">
        <v>1118</v>
      </c>
      <c r="B417" s="60" t="s">
        <v>356</v>
      </c>
      <c r="C417" s="60">
        <v>1</v>
      </c>
      <c r="D417" s="60">
        <v>156</v>
      </c>
      <c r="F417" s="60" t="b">
        <v>1</v>
      </c>
      <c r="L417" s="60" t="b">
        <v>0</v>
      </c>
    </row>
    <row r="418" spans="1:12" x14ac:dyDescent="0.2">
      <c r="A418" s="60" t="s">
        <v>1119</v>
      </c>
      <c r="B418" s="60" t="s">
        <v>1120</v>
      </c>
      <c r="C418" s="60">
        <v>1</v>
      </c>
      <c r="D418" s="60">
        <v>766</v>
      </c>
      <c r="E418" s="60" t="s">
        <v>1121</v>
      </c>
      <c r="L418" s="60" t="b">
        <v>0</v>
      </c>
    </row>
    <row r="419" spans="1:12" x14ac:dyDescent="0.2">
      <c r="A419" s="60" t="s">
        <v>1122</v>
      </c>
      <c r="B419" s="60" t="s">
        <v>373</v>
      </c>
      <c r="C419" s="60">
        <v>1</v>
      </c>
      <c r="D419" s="60">
        <v>184</v>
      </c>
      <c r="E419" s="60" t="s">
        <v>471</v>
      </c>
      <c r="L419" s="60" t="b">
        <v>0</v>
      </c>
    </row>
    <row r="420" spans="1:12" x14ac:dyDescent="0.2">
      <c r="A420" s="60" t="s">
        <v>1123</v>
      </c>
      <c r="B420" s="60" t="s">
        <v>415</v>
      </c>
      <c r="C420" s="60">
        <v>1</v>
      </c>
      <c r="D420" s="60">
        <v>934</v>
      </c>
      <c r="E420" s="60" t="s">
        <v>416</v>
      </c>
      <c r="L420" s="60" t="b">
        <v>0</v>
      </c>
    </row>
    <row r="421" spans="1:12" x14ac:dyDescent="0.2">
      <c r="A421" s="60" t="s">
        <v>1124</v>
      </c>
      <c r="B421" s="60" t="s">
        <v>811</v>
      </c>
      <c r="C421" s="60">
        <v>1</v>
      </c>
      <c r="D421" s="60">
        <v>136</v>
      </c>
      <c r="E421" s="60" t="s">
        <v>812</v>
      </c>
      <c r="L421" s="60" t="b">
        <v>0</v>
      </c>
    </row>
    <row r="422" spans="1:12" x14ac:dyDescent="0.2">
      <c r="A422" s="60" t="s">
        <v>1125</v>
      </c>
      <c r="B422" s="60" t="s">
        <v>1126</v>
      </c>
      <c r="C422" s="60">
        <v>1</v>
      </c>
      <c r="D422" s="60">
        <v>136</v>
      </c>
      <c r="E422" s="60" t="s">
        <v>1127</v>
      </c>
      <c r="L422" s="60" t="b">
        <v>0</v>
      </c>
    </row>
    <row r="423" spans="1:12" x14ac:dyDescent="0.2">
      <c r="A423" s="60" t="s">
        <v>1128</v>
      </c>
      <c r="B423" s="60" t="s">
        <v>376</v>
      </c>
      <c r="C423" s="60">
        <v>1</v>
      </c>
      <c r="D423" s="60">
        <v>136</v>
      </c>
      <c r="E423" s="60" t="s">
        <v>377</v>
      </c>
      <c r="L423" s="60" t="b">
        <v>0</v>
      </c>
    </row>
    <row r="424" spans="1:12" x14ac:dyDescent="0.2">
      <c r="A424" s="60" t="s">
        <v>1129</v>
      </c>
      <c r="B424" s="60" t="s">
        <v>1130</v>
      </c>
      <c r="C424" s="60">
        <v>1</v>
      </c>
      <c r="D424" s="60">
        <v>136</v>
      </c>
      <c r="E424" s="60" t="s">
        <v>1131</v>
      </c>
      <c r="L424" s="60" t="b">
        <v>0</v>
      </c>
    </row>
    <row r="425" spans="1:12" x14ac:dyDescent="0.2">
      <c r="A425" s="60" t="s">
        <v>1132</v>
      </c>
      <c r="B425" s="60" t="s">
        <v>373</v>
      </c>
      <c r="C425" s="60">
        <v>1</v>
      </c>
      <c r="D425" s="60">
        <v>136</v>
      </c>
      <c r="E425" s="60" t="s">
        <v>1133</v>
      </c>
      <c r="L425" s="60" t="b">
        <v>0</v>
      </c>
    </row>
    <row r="426" spans="1:12" x14ac:dyDescent="0.2">
      <c r="A426" s="60" t="s">
        <v>1134</v>
      </c>
      <c r="B426" s="60" t="s">
        <v>1135</v>
      </c>
      <c r="C426" s="60">
        <v>1</v>
      </c>
      <c r="D426" s="60">
        <v>136</v>
      </c>
      <c r="E426" s="60" t="s">
        <v>1136</v>
      </c>
      <c r="L426" s="60" t="b">
        <v>0</v>
      </c>
    </row>
    <row r="427" spans="1:12" x14ac:dyDescent="0.2">
      <c r="A427" s="60" t="s">
        <v>1137</v>
      </c>
      <c r="B427" s="60" t="s">
        <v>373</v>
      </c>
      <c r="C427" s="60">
        <v>1</v>
      </c>
      <c r="D427" s="60">
        <v>186</v>
      </c>
      <c r="E427" s="60" t="s">
        <v>471</v>
      </c>
      <c r="L427" s="60" t="b">
        <v>0</v>
      </c>
    </row>
    <row r="428" spans="1:12" x14ac:dyDescent="0.2">
      <c r="A428" s="60" t="s">
        <v>1138</v>
      </c>
      <c r="B428" s="60" t="s">
        <v>1139</v>
      </c>
      <c r="C428" s="60">
        <v>1</v>
      </c>
      <c r="D428" s="60">
        <v>509</v>
      </c>
      <c r="E428" s="60" t="s">
        <v>1140</v>
      </c>
      <c r="F428" s="60" t="b">
        <v>0</v>
      </c>
      <c r="H428" s="60" t="b">
        <v>0</v>
      </c>
      <c r="I428" s="60" t="b">
        <v>0</v>
      </c>
      <c r="J428" s="60" t="b">
        <v>0</v>
      </c>
      <c r="K428" s="60" t="b">
        <v>0</v>
      </c>
      <c r="L428" s="60" t="b">
        <v>0</v>
      </c>
    </row>
    <row r="429" spans="1:12" x14ac:dyDescent="0.2">
      <c r="A429" s="60" t="s">
        <v>1141</v>
      </c>
      <c r="B429" s="60" t="s">
        <v>1142</v>
      </c>
      <c r="C429" s="60">
        <v>1</v>
      </c>
      <c r="D429" s="60">
        <v>841</v>
      </c>
      <c r="E429" s="60" t="s">
        <v>1143</v>
      </c>
      <c r="L429" s="60" t="b">
        <v>0</v>
      </c>
    </row>
    <row r="430" spans="1:12" x14ac:dyDescent="0.2">
      <c r="A430" s="60" t="s">
        <v>1144</v>
      </c>
      <c r="B430" s="60" t="s">
        <v>1145</v>
      </c>
      <c r="C430" s="60">
        <v>1</v>
      </c>
      <c r="D430" s="60">
        <v>841</v>
      </c>
      <c r="E430" s="60" t="s">
        <v>1146</v>
      </c>
      <c r="L430" s="60" t="b">
        <v>0</v>
      </c>
    </row>
    <row r="431" spans="1:12" x14ac:dyDescent="0.2">
      <c r="A431" s="60" t="s">
        <v>1147</v>
      </c>
      <c r="B431" s="60" t="s">
        <v>1148</v>
      </c>
      <c r="C431" s="60">
        <v>1</v>
      </c>
      <c r="D431" s="60">
        <v>841</v>
      </c>
      <c r="E431" s="60" t="s">
        <v>1149</v>
      </c>
      <c r="L431" s="60" t="b">
        <v>0</v>
      </c>
    </row>
    <row r="432" spans="1:12" x14ac:dyDescent="0.2">
      <c r="A432" s="60" t="s">
        <v>1150</v>
      </c>
      <c r="B432" s="60" t="s">
        <v>373</v>
      </c>
      <c r="C432" s="60">
        <v>1</v>
      </c>
      <c r="D432" s="60">
        <v>841</v>
      </c>
      <c r="E432" s="60" t="s">
        <v>1151</v>
      </c>
      <c r="L432" s="60" t="b">
        <v>0</v>
      </c>
    </row>
    <row r="433" spans="1:12" x14ac:dyDescent="0.2">
      <c r="A433" s="60" t="s">
        <v>1152</v>
      </c>
      <c r="B433" s="60" t="s">
        <v>1153</v>
      </c>
      <c r="C433" s="60">
        <v>1</v>
      </c>
      <c r="D433" s="60">
        <v>154</v>
      </c>
      <c r="E433" s="60" t="s">
        <v>864</v>
      </c>
      <c r="L433" s="60" t="b">
        <v>0</v>
      </c>
    </row>
    <row r="434" spans="1:12" x14ac:dyDescent="0.2">
      <c r="A434" s="60" t="s">
        <v>1154</v>
      </c>
      <c r="B434" s="60" t="s">
        <v>370</v>
      </c>
      <c r="C434" s="60">
        <v>1</v>
      </c>
      <c r="D434" s="60">
        <v>154</v>
      </c>
      <c r="E434" s="60" t="s">
        <v>371</v>
      </c>
      <c r="L434" s="60" t="b">
        <v>0</v>
      </c>
    </row>
    <row r="435" spans="1:12" x14ac:dyDescent="0.2">
      <c r="A435" s="60" t="s">
        <v>1155</v>
      </c>
      <c r="B435" s="60" t="s">
        <v>373</v>
      </c>
      <c r="C435" s="60">
        <v>1</v>
      </c>
      <c r="D435" s="60">
        <v>154</v>
      </c>
      <c r="E435" s="60" t="s">
        <v>1151</v>
      </c>
      <c r="L435" s="60" t="b">
        <v>0</v>
      </c>
    </row>
    <row r="436" spans="1:12" x14ac:dyDescent="0.2">
      <c r="A436" s="60" t="s">
        <v>1156</v>
      </c>
      <c r="B436" s="60" t="s">
        <v>370</v>
      </c>
      <c r="C436" s="60">
        <v>1</v>
      </c>
      <c r="D436" s="60">
        <v>530</v>
      </c>
      <c r="E436" s="60" t="s">
        <v>371</v>
      </c>
      <c r="L436" s="60" t="b">
        <v>0</v>
      </c>
    </row>
    <row r="437" spans="1:12" x14ac:dyDescent="0.2">
      <c r="A437" s="60" t="s">
        <v>1157</v>
      </c>
      <c r="B437" s="60" t="s">
        <v>818</v>
      </c>
      <c r="C437" s="60">
        <v>1</v>
      </c>
      <c r="D437" s="60">
        <v>530</v>
      </c>
      <c r="E437" s="60" t="s">
        <v>819</v>
      </c>
      <c r="L437" s="60" t="b">
        <v>0</v>
      </c>
    </row>
    <row r="438" spans="1:12" x14ac:dyDescent="0.2">
      <c r="A438" s="60" t="s">
        <v>1158</v>
      </c>
      <c r="B438" s="60" t="s">
        <v>1159</v>
      </c>
      <c r="C438" s="60">
        <v>1</v>
      </c>
      <c r="D438" s="60">
        <v>505</v>
      </c>
      <c r="E438" s="60" t="s">
        <v>898</v>
      </c>
      <c r="L438" s="60" t="b">
        <v>0</v>
      </c>
    </row>
    <row r="439" spans="1:12" x14ac:dyDescent="0.2">
      <c r="A439" s="60" t="s">
        <v>1160</v>
      </c>
      <c r="B439" s="60" t="s">
        <v>1161</v>
      </c>
      <c r="C439" s="60">
        <v>1</v>
      </c>
      <c r="D439" s="60">
        <v>505</v>
      </c>
      <c r="E439" s="60" t="s">
        <v>1162</v>
      </c>
      <c r="L439" s="60" t="b">
        <v>0</v>
      </c>
    </row>
    <row r="440" spans="1:12" x14ac:dyDescent="0.2">
      <c r="A440" s="60" t="s">
        <v>1163</v>
      </c>
      <c r="B440" s="60" t="s">
        <v>1164</v>
      </c>
      <c r="C440" s="60">
        <v>1</v>
      </c>
      <c r="D440" s="60">
        <v>505</v>
      </c>
      <c r="E440" s="60" t="s">
        <v>1165</v>
      </c>
      <c r="L440" s="60" t="b">
        <v>0</v>
      </c>
    </row>
    <row r="441" spans="1:12" x14ac:dyDescent="0.2">
      <c r="A441" s="60" t="s">
        <v>1166</v>
      </c>
      <c r="B441" s="60" t="s">
        <v>373</v>
      </c>
      <c r="C441" s="60">
        <v>1</v>
      </c>
      <c r="D441" s="60">
        <v>505</v>
      </c>
      <c r="E441" s="60" t="s">
        <v>1151</v>
      </c>
      <c r="L441" s="60" t="b">
        <v>0</v>
      </c>
    </row>
    <row r="442" spans="1:12" x14ac:dyDescent="0.2">
      <c r="A442" s="60" t="s">
        <v>1167</v>
      </c>
      <c r="B442" s="60" t="s">
        <v>1168</v>
      </c>
      <c r="C442" s="60">
        <v>1</v>
      </c>
      <c r="D442" s="60">
        <v>501</v>
      </c>
      <c r="E442" s="60" t="s">
        <v>1169</v>
      </c>
      <c r="L442" s="60" t="b">
        <v>0</v>
      </c>
    </row>
    <row r="443" spans="1:12" x14ac:dyDescent="0.2">
      <c r="A443" s="60" t="s">
        <v>1170</v>
      </c>
      <c r="B443" s="60" t="s">
        <v>1159</v>
      </c>
      <c r="C443" s="60">
        <v>1</v>
      </c>
      <c r="D443" s="60">
        <v>501</v>
      </c>
      <c r="E443" s="60" t="s">
        <v>898</v>
      </c>
      <c r="L443" s="60" t="b">
        <v>0</v>
      </c>
    </row>
    <row r="444" spans="1:12" x14ac:dyDescent="0.2">
      <c r="A444" s="60" t="s">
        <v>1171</v>
      </c>
      <c r="B444" s="60" t="s">
        <v>1172</v>
      </c>
      <c r="C444" s="60">
        <v>1</v>
      </c>
      <c r="D444" s="60">
        <v>501</v>
      </c>
      <c r="E444" s="60" t="s">
        <v>1173</v>
      </c>
      <c r="L444" s="60" t="b">
        <v>0</v>
      </c>
    </row>
    <row r="445" spans="1:12" x14ac:dyDescent="0.2">
      <c r="A445" s="60" t="s">
        <v>1174</v>
      </c>
      <c r="B445" s="60" t="s">
        <v>1175</v>
      </c>
      <c r="C445" s="60">
        <v>1</v>
      </c>
      <c r="D445" s="60">
        <v>501</v>
      </c>
      <c r="E445" s="60" t="s">
        <v>1176</v>
      </c>
      <c r="L445" s="60" t="b">
        <v>0</v>
      </c>
    </row>
    <row r="446" spans="1:12" x14ac:dyDescent="0.2">
      <c r="A446" s="60" t="s">
        <v>1177</v>
      </c>
      <c r="B446" s="60" t="s">
        <v>1178</v>
      </c>
      <c r="C446" s="60">
        <v>1</v>
      </c>
      <c r="D446" s="60">
        <v>501</v>
      </c>
      <c r="E446" s="60" t="s">
        <v>986</v>
      </c>
      <c r="L446" s="60" t="b">
        <v>0</v>
      </c>
    </row>
    <row r="447" spans="1:12" x14ac:dyDescent="0.2">
      <c r="A447" s="60" t="s">
        <v>1179</v>
      </c>
      <c r="B447" s="60" t="s">
        <v>1180</v>
      </c>
      <c r="C447" s="60">
        <v>1</v>
      </c>
      <c r="D447" s="60">
        <v>501</v>
      </c>
      <c r="E447" s="60" t="s">
        <v>1181</v>
      </c>
      <c r="L447" s="60" t="b">
        <v>0</v>
      </c>
    </row>
    <row r="448" spans="1:12" x14ac:dyDescent="0.2">
      <c r="A448" s="60" t="s">
        <v>1182</v>
      </c>
      <c r="B448" s="60" t="s">
        <v>1183</v>
      </c>
      <c r="C448" s="60">
        <v>1</v>
      </c>
      <c r="D448" s="60">
        <v>501</v>
      </c>
      <c r="E448" s="60" t="s">
        <v>1184</v>
      </c>
      <c r="L448" s="60" t="b">
        <v>0</v>
      </c>
    </row>
    <row r="449" spans="1:12" x14ac:dyDescent="0.2">
      <c r="A449" s="60" t="s">
        <v>1185</v>
      </c>
      <c r="B449" s="60" t="s">
        <v>373</v>
      </c>
      <c r="C449" s="60">
        <v>1</v>
      </c>
      <c r="D449" s="60">
        <v>501</v>
      </c>
      <c r="E449" s="60" t="s">
        <v>1151</v>
      </c>
      <c r="L449" s="60" t="b">
        <v>0</v>
      </c>
    </row>
    <row r="450" spans="1:12" x14ac:dyDescent="0.2">
      <c r="A450" s="60" t="s">
        <v>1186</v>
      </c>
      <c r="B450" s="60" t="s">
        <v>356</v>
      </c>
      <c r="C450" s="60">
        <v>1</v>
      </c>
      <c r="D450" s="60">
        <v>501</v>
      </c>
      <c r="F450" s="60" t="b">
        <v>1</v>
      </c>
      <c r="L450" s="60" t="b">
        <v>0</v>
      </c>
    </row>
    <row r="451" spans="1:12" x14ac:dyDescent="0.2">
      <c r="A451" s="60" t="s">
        <v>1187</v>
      </c>
      <c r="B451" s="60" t="s">
        <v>412</v>
      </c>
      <c r="C451" s="60">
        <v>1</v>
      </c>
      <c r="D451" s="60">
        <v>506</v>
      </c>
      <c r="E451" s="60" t="s">
        <v>413</v>
      </c>
      <c r="L451" s="60" t="b">
        <v>0</v>
      </c>
    </row>
    <row r="452" spans="1:12" x14ac:dyDescent="0.2">
      <c r="A452" s="60" t="s">
        <v>1188</v>
      </c>
      <c r="B452" s="60" t="s">
        <v>457</v>
      </c>
      <c r="C452" s="60">
        <v>1</v>
      </c>
      <c r="D452" s="60">
        <v>506</v>
      </c>
      <c r="E452" s="60" t="s">
        <v>458</v>
      </c>
      <c r="L452" s="60" t="b">
        <v>0</v>
      </c>
    </row>
    <row r="453" spans="1:12" x14ac:dyDescent="0.2">
      <c r="A453" s="60" t="s">
        <v>1189</v>
      </c>
      <c r="B453" s="60" t="s">
        <v>415</v>
      </c>
      <c r="C453" s="60">
        <v>1</v>
      </c>
      <c r="D453" s="60">
        <v>407</v>
      </c>
      <c r="E453" s="60" t="s">
        <v>416</v>
      </c>
      <c r="L453" s="60" t="b">
        <v>0</v>
      </c>
    </row>
    <row r="454" spans="1:12" x14ac:dyDescent="0.2">
      <c r="A454" s="60" t="s">
        <v>1190</v>
      </c>
      <c r="B454" s="60" t="s">
        <v>1191</v>
      </c>
      <c r="C454" s="60">
        <v>1</v>
      </c>
      <c r="D454" s="60">
        <v>407</v>
      </c>
      <c r="E454" s="60" t="s">
        <v>1192</v>
      </c>
      <c r="L454" s="60" t="b">
        <v>0</v>
      </c>
    </row>
    <row r="455" spans="1:12" x14ac:dyDescent="0.2">
      <c r="A455" s="60" t="s">
        <v>1193</v>
      </c>
      <c r="B455" s="60" t="s">
        <v>1194</v>
      </c>
      <c r="C455" s="60">
        <v>1</v>
      </c>
      <c r="D455" s="60">
        <v>407</v>
      </c>
      <c r="E455" s="60" t="s">
        <v>1195</v>
      </c>
      <c r="L455" s="60" t="b">
        <v>0</v>
      </c>
    </row>
    <row r="456" spans="1:12" x14ac:dyDescent="0.2">
      <c r="A456" s="60" t="s">
        <v>1196</v>
      </c>
      <c r="B456" s="60" t="s">
        <v>373</v>
      </c>
      <c r="C456" s="60">
        <v>1</v>
      </c>
      <c r="D456" s="60">
        <v>407</v>
      </c>
      <c r="E456" s="60" t="s">
        <v>1151</v>
      </c>
      <c r="L456" s="60" t="b">
        <v>0</v>
      </c>
    </row>
    <row r="457" spans="1:12" x14ac:dyDescent="0.2">
      <c r="A457" s="60" t="s">
        <v>1197</v>
      </c>
      <c r="B457" s="60" t="s">
        <v>477</v>
      </c>
      <c r="C457" s="60">
        <v>1</v>
      </c>
      <c r="D457" s="60">
        <v>454</v>
      </c>
      <c r="E457" s="60" t="s">
        <v>478</v>
      </c>
      <c r="F457" s="60" t="b">
        <v>0</v>
      </c>
      <c r="H457" s="60" t="b">
        <v>0</v>
      </c>
      <c r="I457" s="60" t="b">
        <v>0</v>
      </c>
      <c r="J457" s="60" t="b">
        <v>0</v>
      </c>
      <c r="K457" s="60" t="b">
        <v>0</v>
      </c>
      <c r="L457" s="60" t="b">
        <v>0</v>
      </c>
    </row>
    <row r="458" spans="1:12" x14ac:dyDescent="0.2">
      <c r="A458" s="60" t="s">
        <v>1198</v>
      </c>
      <c r="B458" s="60" t="s">
        <v>415</v>
      </c>
      <c r="C458" s="60">
        <v>1</v>
      </c>
      <c r="D458" s="60">
        <v>454</v>
      </c>
      <c r="E458" s="60" t="s">
        <v>416</v>
      </c>
      <c r="F458" s="60" t="b">
        <v>0</v>
      </c>
      <c r="H458" s="60" t="b">
        <v>0</v>
      </c>
      <c r="I458" s="60" t="b">
        <v>0</v>
      </c>
      <c r="J458" s="60" t="b">
        <v>0</v>
      </c>
      <c r="K458" s="60" t="b">
        <v>0</v>
      </c>
      <c r="L458" s="60" t="b">
        <v>1</v>
      </c>
    </row>
    <row r="459" spans="1:12" x14ac:dyDescent="0.2">
      <c r="A459" s="60" t="s">
        <v>1199</v>
      </c>
      <c r="B459" s="60" t="s">
        <v>673</v>
      </c>
      <c r="C459" s="60">
        <v>1</v>
      </c>
      <c r="D459" s="60">
        <v>912</v>
      </c>
      <c r="E459" s="60" t="s">
        <v>404</v>
      </c>
      <c r="F459" s="60" t="b">
        <v>0</v>
      </c>
      <c r="H459" s="60" t="b">
        <v>0</v>
      </c>
      <c r="I459" s="60" t="b">
        <v>0</v>
      </c>
      <c r="J459" s="60" t="b">
        <v>0</v>
      </c>
      <c r="K459" s="60" t="b">
        <v>0</v>
      </c>
      <c r="L459" s="60" t="b">
        <v>0</v>
      </c>
    </row>
    <row r="460" spans="1:12" x14ac:dyDescent="0.2">
      <c r="A460" s="60" t="s">
        <v>1200</v>
      </c>
      <c r="B460" s="60" t="s">
        <v>739</v>
      </c>
      <c r="C460" s="60">
        <v>1</v>
      </c>
      <c r="D460" s="60">
        <v>912</v>
      </c>
      <c r="E460" s="60" t="s">
        <v>740</v>
      </c>
      <c r="F460" s="60" t="b">
        <v>0</v>
      </c>
      <c r="H460" s="60" t="b">
        <v>0</v>
      </c>
      <c r="I460" s="60" t="b">
        <v>0</v>
      </c>
      <c r="J460" s="60" t="b">
        <v>0</v>
      </c>
      <c r="K460" s="60" t="b">
        <v>0</v>
      </c>
      <c r="L460" s="60" t="b">
        <v>0</v>
      </c>
    </row>
    <row r="461" spans="1:12" x14ac:dyDescent="0.2">
      <c r="A461" s="60" t="s">
        <v>1201</v>
      </c>
      <c r="B461" s="60" t="s">
        <v>1202</v>
      </c>
      <c r="C461" s="60">
        <v>1</v>
      </c>
      <c r="D461" s="60">
        <v>912</v>
      </c>
      <c r="E461" s="60" t="s">
        <v>1203</v>
      </c>
      <c r="F461" s="60" t="b">
        <v>0</v>
      </c>
      <c r="H461" s="60" t="b">
        <v>0</v>
      </c>
      <c r="I461" s="60" t="b">
        <v>0</v>
      </c>
      <c r="J461" s="60" t="b">
        <v>0</v>
      </c>
      <c r="K461" s="60" t="b">
        <v>0</v>
      </c>
      <c r="L461" s="60" t="b">
        <v>0</v>
      </c>
    </row>
    <row r="462" spans="1:12" x14ac:dyDescent="0.2">
      <c r="A462" s="60" t="s">
        <v>1204</v>
      </c>
      <c r="B462" s="60" t="s">
        <v>473</v>
      </c>
      <c r="C462" s="60">
        <v>1</v>
      </c>
      <c r="D462" s="60">
        <v>912</v>
      </c>
      <c r="E462" s="60" t="s">
        <v>474</v>
      </c>
      <c r="F462" s="60" t="b">
        <v>0</v>
      </c>
      <c r="H462" s="60" t="b">
        <v>0</v>
      </c>
      <c r="I462" s="60" t="b">
        <v>0</v>
      </c>
      <c r="J462" s="60" t="b">
        <v>0</v>
      </c>
      <c r="K462" s="60" t="b">
        <v>0</v>
      </c>
      <c r="L462" s="60" t="b">
        <v>0</v>
      </c>
    </row>
    <row r="463" spans="1:12" x14ac:dyDescent="0.2">
      <c r="A463" s="60" t="s">
        <v>1205</v>
      </c>
      <c r="B463" s="60" t="s">
        <v>373</v>
      </c>
      <c r="C463" s="60">
        <v>1</v>
      </c>
      <c r="D463" s="60">
        <v>912</v>
      </c>
      <c r="E463" s="60" t="s">
        <v>894</v>
      </c>
      <c r="F463" s="60" t="b">
        <v>0</v>
      </c>
      <c r="H463" s="60" t="b">
        <v>0</v>
      </c>
      <c r="I463" s="60" t="b">
        <v>0</v>
      </c>
      <c r="J463" s="60" t="b">
        <v>0</v>
      </c>
      <c r="K463" s="60" t="b">
        <v>0</v>
      </c>
      <c r="L463" s="60" t="b">
        <v>0</v>
      </c>
    </row>
    <row r="464" spans="1:12" x14ac:dyDescent="0.2">
      <c r="A464" s="60" t="s">
        <v>1206</v>
      </c>
      <c r="B464" s="60" t="s">
        <v>677</v>
      </c>
      <c r="C464" s="60">
        <v>1</v>
      </c>
      <c r="D464" s="60">
        <v>995</v>
      </c>
      <c r="E464" s="60" t="s">
        <v>440</v>
      </c>
      <c r="L464" s="60" t="b">
        <v>0</v>
      </c>
    </row>
    <row r="465" spans="1:12" x14ac:dyDescent="0.2">
      <c r="A465" s="60" t="s">
        <v>1207</v>
      </c>
      <c r="B465" s="60" t="s">
        <v>841</v>
      </c>
      <c r="C465" s="60">
        <v>1</v>
      </c>
      <c r="D465" s="60">
        <v>995</v>
      </c>
      <c r="E465" s="60" t="s">
        <v>842</v>
      </c>
      <c r="L465" s="60" t="b">
        <v>0</v>
      </c>
    </row>
    <row r="466" spans="1:12" x14ac:dyDescent="0.2">
      <c r="A466" s="60" t="s">
        <v>1208</v>
      </c>
      <c r="B466" s="60" t="s">
        <v>1209</v>
      </c>
      <c r="C466" s="60">
        <v>1</v>
      </c>
      <c r="D466" s="60">
        <v>995</v>
      </c>
      <c r="E466" s="60" t="s">
        <v>1210</v>
      </c>
      <c r="L466" s="60" t="b">
        <v>0</v>
      </c>
    </row>
    <row r="467" spans="1:12" x14ac:dyDescent="0.2">
      <c r="A467" s="60" t="s">
        <v>1211</v>
      </c>
      <c r="B467" s="60" t="s">
        <v>1212</v>
      </c>
      <c r="C467" s="60">
        <v>1</v>
      </c>
      <c r="D467" s="60">
        <v>995</v>
      </c>
      <c r="E467" s="60" t="s">
        <v>1213</v>
      </c>
      <c r="L467" s="60" t="b">
        <v>0</v>
      </c>
    </row>
    <row r="468" spans="1:12" x14ac:dyDescent="0.2">
      <c r="A468" s="60" t="s">
        <v>1214</v>
      </c>
      <c r="B468" s="60" t="s">
        <v>1215</v>
      </c>
      <c r="C468" s="60">
        <v>1</v>
      </c>
      <c r="D468" s="60">
        <v>995</v>
      </c>
      <c r="E468" s="60" t="s">
        <v>1216</v>
      </c>
      <c r="L468" s="60" t="b">
        <v>0</v>
      </c>
    </row>
    <row r="469" spans="1:12" x14ac:dyDescent="0.2">
      <c r="A469" s="60" t="s">
        <v>1217</v>
      </c>
      <c r="B469" s="60" t="s">
        <v>356</v>
      </c>
      <c r="C469" s="60">
        <v>1</v>
      </c>
      <c r="D469" s="60">
        <v>995</v>
      </c>
      <c r="F469" s="60" t="b">
        <v>1</v>
      </c>
      <c r="L469" s="60" t="b">
        <v>0</v>
      </c>
    </row>
    <row r="470" spans="1:12" x14ac:dyDescent="0.2">
      <c r="A470" s="60" t="s">
        <v>1218</v>
      </c>
      <c r="B470" s="60" t="s">
        <v>1219</v>
      </c>
      <c r="C470" s="60">
        <v>1</v>
      </c>
      <c r="D470" s="60">
        <v>995</v>
      </c>
      <c r="E470" s="60" t="s">
        <v>593</v>
      </c>
      <c r="L470" s="60" t="b">
        <v>0</v>
      </c>
    </row>
    <row r="471" spans="1:12" x14ac:dyDescent="0.2">
      <c r="A471" s="60" t="s">
        <v>1220</v>
      </c>
      <c r="B471" s="60" t="s">
        <v>1221</v>
      </c>
      <c r="C471" s="60">
        <v>1</v>
      </c>
      <c r="D471" s="60">
        <v>995</v>
      </c>
      <c r="E471" s="60" t="s">
        <v>776</v>
      </c>
      <c r="L471" s="60" t="b">
        <v>0</v>
      </c>
    </row>
    <row r="472" spans="1:12" x14ac:dyDescent="0.2">
      <c r="A472" s="60" t="s">
        <v>1222</v>
      </c>
      <c r="B472" s="60" t="s">
        <v>487</v>
      </c>
      <c r="C472" s="60">
        <v>1</v>
      </c>
      <c r="D472" s="60">
        <v>171</v>
      </c>
      <c r="E472" s="60" t="s">
        <v>488</v>
      </c>
      <c r="L472" s="60" t="b">
        <v>0</v>
      </c>
    </row>
    <row r="473" spans="1:12" x14ac:dyDescent="0.2">
      <c r="A473" s="60" t="s">
        <v>1223</v>
      </c>
      <c r="B473" s="60" t="s">
        <v>1224</v>
      </c>
      <c r="C473" s="60">
        <v>1</v>
      </c>
      <c r="D473" s="60">
        <v>171</v>
      </c>
      <c r="E473" s="60" t="s">
        <v>1225</v>
      </c>
      <c r="L473" s="60" t="b">
        <v>0</v>
      </c>
    </row>
    <row r="474" spans="1:12" x14ac:dyDescent="0.2">
      <c r="A474" s="60" t="s">
        <v>1226</v>
      </c>
      <c r="B474" s="60" t="s">
        <v>1227</v>
      </c>
      <c r="C474" s="60">
        <v>1</v>
      </c>
      <c r="D474" s="60">
        <v>171</v>
      </c>
      <c r="E474" s="60" t="s">
        <v>1228</v>
      </c>
      <c r="L474" s="60" t="b">
        <v>0</v>
      </c>
    </row>
    <row r="475" spans="1:12" x14ac:dyDescent="0.2">
      <c r="A475" s="60" t="s">
        <v>1229</v>
      </c>
      <c r="B475" s="60" t="s">
        <v>373</v>
      </c>
      <c r="C475" s="60">
        <v>1</v>
      </c>
      <c r="D475" s="60">
        <v>171</v>
      </c>
      <c r="E475" s="60" t="s">
        <v>583</v>
      </c>
      <c r="L475" s="60" t="b">
        <v>0</v>
      </c>
    </row>
    <row r="476" spans="1:12" x14ac:dyDescent="0.2">
      <c r="A476" s="60" t="s">
        <v>1230</v>
      </c>
      <c r="B476" s="60" t="s">
        <v>1231</v>
      </c>
      <c r="C476" s="60">
        <v>1</v>
      </c>
      <c r="D476" s="60">
        <v>171</v>
      </c>
      <c r="E476" s="60" t="s">
        <v>1232</v>
      </c>
      <c r="F476" s="60" t="b">
        <v>0</v>
      </c>
      <c r="H476" s="60" t="b">
        <v>0</v>
      </c>
      <c r="I476" s="60" t="b">
        <v>0</v>
      </c>
      <c r="J476" s="60" t="b">
        <v>0</v>
      </c>
      <c r="K476" s="60" t="b">
        <v>0</v>
      </c>
      <c r="L476" s="60" t="b">
        <v>0</v>
      </c>
    </row>
    <row r="477" spans="1:12" x14ac:dyDescent="0.2">
      <c r="A477" s="60" t="s">
        <v>1233</v>
      </c>
      <c r="B477" s="60" t="s">
        <v>1234</v>
      </c>
      <c r="C477" s="60">
        <v>1</v>
      </c>
      <c r="D477" s="60">
        <v>172</v>
      </c>
      <c r="E477" s="60" t="s">
        <v>1235</v>
      </c>
      <c r="L477" s="60" t="b">
        <v>0</v>
      </c>
    </row>
    <row r="478" spans="1:12" x14ac:dyDescent="0.2">
      <c r="A478" s="60" t="s">
        <v>1236</v>
      </c>
      <c r="B478" s="60" t="s">
        <v>1237</v>
      </c>
      <c r="C478" s="60">
        <v>1</v>
      </c>
      <c r="D478" s="60">
        <v>172</v>
      </c>
      <c r="E478" s="60" t="s">
        <v>1238</v>
      </c>
      <c r="L478" s="60" t="b">
        <v>0</v>
      </c>
    </row>
    <row r="479" spans="1:12" x14ac:dyDescent="0.2">
      <c r="A479" s="60" t="s">
        <v>1239</v>
      </c>
      <c r="B479" s="60" t="s">
        <v>848</v>
      </c>
      <c r="C479" s="60">
        <v>1</v>
      </c>
      <c r="D479" s="60">
        <v>174</v>
      </c>
      <c r="E479" s="60" t="s">
        <v>849</v>
      </c>
      <c r="L479" s="60" t="b">
        <v>0</v>
      </c>
    </row>
    <row r="480" spans="1:12" x14ac:dyDescent="0.2">
      <c r="A480" s="60" t="s">
        <v>1240</v>
      </c>
      <c r="B480" s="60" t="s">
        <v>376</v>
      </c>
      <c r="C480" s="60">
        <v>1</v>
      </c>
      <c r="D480" s="60">
        <v>174</v>
      </c>
      <c r="E480" s="60" t="s">
        <v>377</v>
      </c>
      <c r="L480" s="60" t="b">
        <v>0</v>
      </c>
    </row>
    <row r="481" spans="1:12" x14ac:dyDescent="0.2">
      <c r="A481" s="60" t="s">
        <v>1241</v>
      </c>
      <c r="B481" s="60" t="s">
        <v>373</v>
      </c>
      <c r="C481" s="60">
        <v>1</v>
      </c>
      <c r="D481" s="60">
        <v>174</v>
      </c>
      <c r="E481" s="60" t="s">
        <v>471</v>
      </c>
      <c r="L481" s="60" t="b">
        <v>0</v>
      </c>
    </row>
    <row r="482" spans="1:12" x14ac:dyDescent="0.2">
      <c r="A482" s="60" t="s">
        <v>1242</v>
      </c>
      <c r="B482" s="60" t="s">
        <v>491</v>
      </c>
      <c r="C482" s="60">
        <v>1</v>
      </c>
      <c r="D482" s="60">
        <v>158</v>
      </c>
      <c r="E482" s="60" t="s">
        <v>492</v>
      </c>
      <c r="L482" s="60" t="b">
        <v>0</v>
      </c>
    </row>
    <row r="483" spans="1:12" x14ac:dyDescent="0.2">
      <c r="A483" s="60" t="s">
        <v>1243</v>
      </c>
      <c r="B483" s="60" t="s">
        <v>848</v>
      </c>
      <c r="C483" s="60">
        <v>1</v>
      </c>
      <c r="D483" s="60">
        <v>158</v>
      </c>
      <c r="E483" s="60" t="s">
        <v>849</v>
      </c>
      <c r="L483" s="60" t="b">
        <v>0</v>
      </c>
    </row>
    <row r="484" spans="1:12" x14ac:dyDescent="0.2">
      <c r="A484" s="60" t="s">
        <v>1244</v>
      </c>
      <c r="B484" s="60" t="s">
        <v>373</v>
      </c>
      <c r="C484" s="60">
        <v>1</v>
      </c>
      <c r="D484" s="60">
        <v>158</v>
      </c>
      <c r="E484" s="60" t="s">
        <v>471</v>
      </c>
      <c r="L484" s="60" t="b">
        <v>0</v>
      </c>
    </row>
    <row r="485" spans="1:12" x14ac:dyDescent="0.2">
      <c r="A485" s="60" t="s">
        <v>1245</v>
      </c>
      <c r="B485" s="60" t="s">
        <v>356</v>
      </c>
      <c r="C485" s="60">
        <v>1</v>
      </c>
      <c r="D485" s="60">
        <v>158</v>
      </c>
      <c r="F485" s="60" t="b">
        <v>1</v>
      </c>
      <c r="L485" s="60" t="b">
        <v>0</v>
      </c>
    </row>
    <row r="486" spans="1:12" x14ac:dyDescent="0.2">
      <c r="A486" s="60" t="s">
        <v>1246</v>
      </c>
      <c r="B486" s="60" t="s">
        <v>1247</v>
      </c>
      <c r="C486" s="60">
        <v>1</v>
      </c>
      <c r="D486" s="60">
        <v>191</v>
      </c>
      <c r="E486" s="60" t="s">
        <v>1248</v>
      </c>
      <c r="L486" s="60" t="b">
        <v>0</v>
      </c>
    </row>
    <row r="487" spans="1:12" x14ac:dyDescent="0.2">
      <c r="A487" s="60" t="s">
        <v>1249</v>
      </c>
      <c r="B487" s="60" t="s">
        <v>978</v>
      </c>
      <c r="C487" s="60">
        <v>1</v>
      </c>
      <c r="D487" s="60">
        <v>191</v>
      </c>
      <c r="E487" s="60" t="s">
        <v>979</v>
      </c>
      <c r="L487" s="60" t="b">
        <v>0</v>
      </c>
    </row>
    <row r="488" spans="1:12" x14ac:dyDescent="0.2">
      <c r="A488" s="60" t="s">
        <v>1250</v>
      </c>
      <c r="B488" s="60" t="s">
        <v>656</v>
      </c>
      <c r="C488" s="60">
        <v>1</v>
      </c>
      <c r="D488" s="60">
        <v>986</v>
      </c>
      <c r="E488" s="60" t="s">
        <v>495</v>
      </c>
      <c r="L488" s="60" t="b">
        <v>0</v>
      </c>
    </row>
  </sheetData>
  <pageMargins left="0.7" right="0.7" top="0.75" bottom="0.75" header="0.3" footer="0.3"/>
  <pageSetup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PB_Charges_Summary</vt:lpstr>
      <vt:lpstr>PB_Charges_Calculation</vt:lpstr>
      <vt:lpstr>Agency_SecretaryList</vt:lpstr>
      <vt:lpstr>BudgetBillItems</vt:lpstr>
      <vt:lpstr>List_Agencies</vt:lpstr>
      <vt:lpstr>List_RespAgencies</vt:lpstr>
      <vt:lpstr>List_SecAreas</vt:lpstr>
      <vt:lpstr>PB_Charges_Calculation!Print_Titles</vt:lpstr>
      <vt:lpstr>PB_Charges_Summary!Print_Titles</vt:lpstr>
    </vt:vector>
  </TitlesOfParts>
  <Company>Virginia IT Infrastructure Partnership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tsq68588</dc:creator>
  <cp:lastModifiedBy>tsq68588</cp:lastModifiedBy>
  <cp:lastPrinted>2015-07-14T13:30:24Z</cp:lastPrinted>
  <dcterms:created xsi:type="dcterms:W3CDTF">2013-05-21T12:35:21Z</dcterms:created>
  <dcterms:modified xsi:type="dcterms:W3CDTF">2015-07-14T13:31:11Z</dcterms:modified>
</cp:coreProperties>
</file>